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976" tabRatio="916" activeTab="1"/>
  </bookViews>
  <sheets>
    <sheet name="Cover Page" sheetId="1" r:id="rId1"/>
    <sheet name="Readme" sheetId="2" r:id="rId2"/>
    <sheet name="Contents" sheetId="3" r:id="rId3"/>
    <sheet name="Ops standards &amp; procedures" sheetId="4" r:id="rId4"/>
    <sheet name="Management, Policy, Vision" sheetId="5" r:id="rId5"/>
    <sheet name="Communication &amp; planning" sheetId="6" r:id="rId6"/>
    <sheet name="Organisation &amp; training" sheetId="7" r:id="rId7"/>
    <sheet name="Audit, monitor, review" sheetId="8" r:id="rId8"/>
    <sheet name="Quarry Specific" sheetId="9" r:id="rId9"/>
    <sheet name="Graphic" sheetId="10" r:id="rId10"/>
    <sheet name="Red List" sheetId="11" r:id="rId11"/>
  </sheets>
  <definedNames>
    <definedName name="_Hlk263848998" localSheetId="4">'Management, Policy, Vision'!$B$4</definedName>
    <definedName name="CRITERIA" localSheetId="10">'Red List'!#REF!</definedName>
    <definedName name="EXTRACT" localSheetId="10">'Red List'!$K$5:$K$5</definedName>
    <definedName name="OLE_LINK1" localSheetId="4">'Management, Policy, Vision'!#REF!</definedName>
    <definedName name="OLE_LINK13" localSheetId="5">'Ops standards &amp; procedures'!#REF!</definedName>
    <definedName name="_xlnm.Print_Area" localSheetId="7">'Audit, monitor, review'!$B$1:$F$37,'Audit, monitor, review'!$I$41:$M$67</definedName>
    <definedName name="_xlnm.Print_Area" localSheetId="5">'Communication &amp; planning'!$B$1:$F$27,'Communication &amp; planning'!$I$30:$M$43</definedName>
    <definedName name="_xlnm.Print_Area" localSheetId="2">'Contents'!$A$1:$E$27</definedName>
    <definedName name="_xlnm.Print_Area" localSheetId="0">'Cover Page'!$A$1:$F$26</definedName>
    <definedName name="_xlnm.Print_Area" localSheetId="9">'Graphic'!$A$1:$N$25</definedName>
    <definedName name="_xlnm.Print_Area" localSheetId="4">'Management, Policy, Vision'!$B$1:$F$34,'Management, Policy, Vision'!$I$37:$M$59</definedName>
    <definedName name="_xlnm.Print_Area" localSheetId="3">'Ops standards &amp; procedures'!$B$1:$F$150,'Ops standards &amp; procedures'!$I$153:$M$233</definedName>
    <definedName name="_xlnm.Print_Area" localSheetId="6">'Organisation &amp; training'!$B$1:$F$31,'Organisation &amp; training'!$I$34:$M$51</definedName>
    <definedName name="_xlnm.Print_Area" localSheetId="8">'Quarry Specific'!$B$1:$F$67,'Quarry Specific'!$I$71:$M$114</definedName>
    <definedName name="_xlnm.Print_Area" localSheetId="10">'Red List'!$B$1:$B$143</definedName>
  </definedNames>
  <calcPr fullCalcOnLoad="1"/>
</workbook>
</file>

<file path=xl/sharedStrings.xml><?xml version="1.0" encoding="utf-8"?>
<sst xmlns="http://schemas.openxmlformats.org/spreadsheetml/2006/main" count="1355" uniqueCount="699">
  <si>
    <t>Q Mobile Plant</t>
  </si>
  <si>
    <t>Q Excavation &amp; Tips</t>
  </si>
  <si>
    <t>Q Other</t>
  </si>
  <si>
    <t>Q Drilling &amp; Blasting</t>
  </si>
  <si>
    <t>Cell References</t>
  </si>
  <si>
    <t>MPV 7 9 11 13 15</t>
  </si>
  <si>
    <t>MPV 18 20 22</t>
  </si>
  <si>
    <t>OPS 7 9 11 13 15 17 19 21 23 25</t>
  </si>
  <si>
    <t>OPS 63 65 67 69</t>
  </si>
  <si>
    <t>OPS 60</t>
  </si>
  <si>
    <t>Fire, Confined,Mhandling,Wtime,Lone,T&amp;E,Structural, Plant, PPE,Workplace,STF,Material Delivery/tip,Electrical,Services</t>
  </si>
  <si>
    <t>OPS 28 31 34 36 39 42 45 47 49 51 54 57 72 74 76 99 101 104 129 131 134 136 138 140 142 144 147 149</t>
  </si>
  <si>
    <t>CP 7 9 11 14 16 18 20 22 24 26</t>
  </si>
  <si>
    <t>OT 7 9 12 14 16 19 21</t>
  </si>
  <si>
    <t>OT 24 26 28 30</t>
  </si>
  <si>
    <t>AMR 7 9 11 13 15 17</t>
  </si>
  <si>
    <t>AMR 20 22</t>
  </si>
  <si>
    <t>AMR 25 27 29</t>
  </si>
  <si>
    <t>AMR 32 34 36</t>
  </si>
  <si>
    <t>Q 7 9 11 13 16</t>
  </si>
  <si>
    <t>Q 19 21 23 25 27 29 31</t>
  </si>
  <si>
    <t>Q 53 55 57 59</t>
  </si>
  <si>
    <t>OPS 79 81 83 85 87 89 91 94 96</t>
  </si>
  <si>
    <t>OPS 107 109 111 113 115 117 119 121 123 126</t>
  </si>
  <si>
    <t>Q 34 36 38 40 42 44 46 48 50</t>
  </si>
  <si>
    <t>Q 62 64 66</t>
  </si>
  <si>
    <t xml:space="preserve">ISERROR in C </t>
  </si>
  <si>
    <t>Structral Survey</t>
  </si>
  <si>
    <t>Plant</t>
  </si>
  <si>
    <t>Isolation and Guarding</t>
  </si>
  <si>
    <t>Slips,Trips and Falls</t>
  </si>
  <si>
    <t>Material Delivery and Tipping</t>
  </si>
  <si>
    <t>Electrical Services</t>
  </si>
  <si>
    <t>SHE Information</t>
  </si>
  <si>
    <t>Sample Fixed Plant Inspection</t>
  </si>
  <si>
    <t>Excavations and Tips</t>
  </si>
  <si>
    <t>Drilling and Blasting</t>
  </si>
  <si>
    <t>CONTENTS</t>
  </si>
  <si>
    <t>1. Management Policy and Vision</t>
  </si>
  <si>
    <t>2. Operational Standards and Procedures</t>
  </si>
  <si>
    <t>Red</t>
  </si>
  <si>
    <t>Amber</t>
  </si>
  <si>
    <t>Green</t>
  </si>
  <si>
    <t>H&amp;S Policy</t>
  </si>
  <si>
    <t>H&amp;S Rules</t>
  </si>
  <si>
    <t>Contractor H&amp;S Rules</t>
  </si>
  <si>
    <t>TOTAL</t>
  </si>
  <si>
    <t>LEADERSHIP</t>
  </si>
  <si>
    <t>POLICY SETTING</t>
  </si>
  <si>
    <t>Clear Targets &amp; Strategy</t>
  </si>
  <si>
    <t>Improvement Plan</t>
  </si>
  <si>
    <t>ACCOUNTABILITY &amp; RESPONSIBILITY</t>
  </si>
  <si>
    <t>Organisation Duty &amp; Responsibilty</t>
  </si>
  <si>
    <t>Supervision</t>
  </si>
  <si>
    <t>Position</t>
  </si>
  <si>
    <t>THE RISK MANAGEMENT PROCESS</t>
  </si>
  <si>
    <t>ISOLATION &amp; GUARDING</t>
  </si>
  <si>
    <t>VEHICLES &amp; DRIVERS</t>
  </si>
  <si>
    <t>WORK AT HEIGHT</t>
  </si>
  <si>
    <t>OCCUPATIONAL HEALTH</t>
  </si>
  <si>
    <t>OTHER RISKS</t>
  </si>
  <si>
    <t>COMMUNICATIONS &amp; PLANNING</t>
  </si>
  <si>
    <t>SAFETY REPS, COMMITTEES &amp; INFO</t>
  </si>
  <si>
    <t>TRAINING</t>
  </si>
  <si>
    <t>SAMPLE FIXED PLANT INSPECTION</t>
  </si>
  <si>
    <t>MEASURING PERFORMANCE</t>
  </si>
  <si>
    <t>INSPECTIONS, AUDITS AND REVIEWS</t>
  </si>
  <si>
    <t>INCIDENTS</t>
  </si>
  <si>
    <t>MANAGEMENT</t>
  </si>
  <si>
    <t>EXCAVATION AND TIPS</t>
  </si>
  <si>
    <t>DRILLING AND BLASTING</t>
  </si>
  <si>
    <t>MOBILE PLANT</t>
  </si>
  <si>
    <t xml:space="preserve">Score </t>
  </si>
  <si>
    <t>(entered in spreadsheet)</t>
  </si>
  <si>
    <t>Score</t>
  </si>
  <si>
    <t xml:space="preserve">Summary Table </t>
  </si>
  <si>
    <t>MPV 25 27 29 31 33</t>
  </si>
  <si>
    <t>All Answers</t>
  </si>
  <si>
    <t>Red Answers</t>
  </si>
  <si>
    <t>Rank</t>
  </si>
  <si>
    <t>Issue</t>
  </si>
  <si>
    <t>Ratings</t>
  </si>
  <si>
    <t>There is no H&amp;S Policy.</t>
  </si>
  <si>
    <t>Observations and remedial actions:</t>
  </si>
  <si>
    <t>Clear Strategy &amp; Targets</t>
  </si>
  <si>
    <t xml:space="preserve">Enter Score </t>
  </si>
  <si>
    <t>Conveyor guarding</t>
  </si>
  <si>
    <t>Wind Whip Protection</t>
  </si>
  <si>
    <t>There is no protection from falling material</t>
  </si>
  <si>
    <t>Protection from falling material (where appropriate)</t>
  </si>
  <si>
    <t>Conveyor crossing Points (where appropriate)</t>
  </si>
  <si>
    <t>There are marked crossing points.</t>
  </si>
  <si>
    <t>Conveyor spillages And or evidence of blockages)</t>
  </si>
  <si>
    <t>There is visible evidence of significant spillages and blockages.</t>
  </si>
  <si>
    <t>Areas around conveyor belts are clean and tidy and free from any evidence of spillages and blockages</t>
  </si>
  <si>
    <t xml:space="preserve">There is visible evidence of only insignificant spillages and blockages. </t>
  </si>
  <si>
    <t>There are plates (or equivalent)to protect from overhead spillage.</t>
  </si>
  <si>
    <t>There is a clearly marked isolation point.</t>
  </si>
  <si>
    <t>There is no clear isolation point</t>
  </si>
  <si>
    <t>Isolation Point</t>
  </si>
  <si>
    <t>Policy Setting</t>
  </si>
  <si>
    <t>Leadership</t>
  </si>
  <si>
    <t>Impact</t>
  </si>
  <si>
    <t>The Policy and H&amp;S Rules requirements are not considered in the way the business is managed</t>
  </si>
  <si>
    <t>The Policy and H&amp;S Rules requirements are considered in the way the business is managed</t>
  </si>
  <si>
    <t>Communication</t>
  </si>
  <si>
    <t>Notice Board</t>
  </si>
  <si>
    <t>Accountability and Responsibility</t>
  </si>
  <si>
    <t>Line management is not held accountable for H&amp;S by the use of trailing indicators such as injury rates.</t>
  </si>
  <si>
    <t>Supervision:</t>
  </si>
  <si>
    <t>There is no H&amp;S Representative for the site (or area).</t>
  </si>
  <si>
    <t>There is a H&amp;S Representative for the site (or area).</t>
  </si>
  <si>
    <t>Safety Representative</t>
  </si>
  <si>
    <t>There is no safety committee</t>
  </si>
  <si>
    <t>There is a safety committee</t>
  </si>
  <si>
    <t>No minutes are produced</t>
  </si>
  <si>
    <t>Minutes are produced</t>
  </si>
  <si>
    <t>The safety committee does not have a formal agenda</t>
  </si>
  <si>
    <t>The safety committee does have a formal agenda</t>
  </si>
  <si>
    <t>Planning and Setting Standards</t>
  </si>
  <si>
    <t>There is no process to integrate H&amp;S into the design phase.</t>
  </si>
  <si>
    <t>There is a process to integrate H&amp;S into the design phase.</t>
  </si>
  <si>
    <t>Management of Change</t>
  </si>
  <si>
    <t>There is no formal process whereby competent personnel verify that plant and equipment is safe before being returned to service after alteration or repair.</t>
  </si>
  <si>
    <t>There is a formal process whereby competent personnel verify that plant and equipment is safe before being returned to service after alteration or repair.</t>
  </si>
  <si>
    <t>Risk Assessment Training</t>
  </si>
  <si>
    <t>Preliminary Task Identification</t>
  </si>
  <si>
    <t>Procedure for completing risk assessments</t>
  </si>
  <si>
    <t>The appropriate individuals have not received training in risk assessment</t>
  </si>
  <si>
    <t>The appropriate individuals have received training in risk assessment</t>
  </si>
  <si>
    <t xml:space="preserve">Tasks have not been identified for purposes of risk assessment. </t>
  </si>
  <si>
    <t xml:space="preserve">Tasks have been identified for purposes of risk assessment. </t>
  </si>
  <si>
    <t>Safety Committee</t>
  </si>
  <si>
    <t>Safety Representatives</t>
  </si>
  <si>
    <t>Standard Filing System</t>
  </si>
  <si>
    <t>There is no standard filing system.</t>
  </si>
  <si>
    <t>There is a standard filing system.</t>
  </si>
  <si>
    <t>Measuring Performance</t>
  </si>
  <si>
    <t>Site H&amp;S Performance</t>
  </si>
  <si>
    <t>The H&amp;S performance of the site is not monitored</t>
  </si>
  <si>
    <t xml:space="preserve">The H&amp;S performance of the site is monitored. </t>
  </si>
  <si>
    <t>Results</t>
  </si>
  <si>
    <t>Results are reported accurately and on time, in line with company procedures.</t>
  </si>
  <si>
    <t>Results are not reported accurately or on time</t>
  </si>
  <si>
    <t>Safety Psychology</t>
  </si>
  <si>
    <t>Consequence System</t>
  </si>
  <si>
    <t>Behaviours are not challenged and there is no consequence system</t>
  </si>
  <si>
    <t>Behaviours are challenged and negative behaviours are punished</t>
  </si>
  <si>
    <t>Near Hits</t>
  </si>
  <si>
    <t>Incidents</t>
  </si>
  <si>
    <t>SHE Communication (e.g. Toolbox talks, safety alerts, company campaigns etc) to all key stakeholders</t>
  </si>
  <si>
    <t>Welfare facilities</t>
  </si>
  <si>
    <t>Basic provision is not in place, i.e. drinking water, washing and changing facilities with hot and cold running water, adequate toilets and a rest/eating area.</t>
  </si>
  <si>
    <t>Improvement Plan:</t>
  </si>
  <si>
    <t>There is no improvement plan, or it is not being communicated or actions are not being closed out</t>
  </si>
  <si>
    <t>An improvement plan is in place,  it is being communicated and actions are  being closed out</t>
  </si>
  <si>
    <t>Accidents</t>
  </si>
  <si>
    <t>There is no procedure  for investigating accidents</t>
  </si>
  <si>
    <t>There is a procedure for investigating accidents</t>
  </si>
  <si>
    <t>Training</t>
  </si>
  <si>
    <t>There is no written emergency plan.</t>
  </si>
  <si>
    <t>PPE</t>
  </si>
  <si>
    <t>PPE Assessment</t>
  </si>
  <si>
    <t>PPE Signage</t>
  </si>
  <si>
    <t>There is no signage</t>
  </si>
  <si>
    <t>PPE Provision, Condition and Storage</t>
  </si>
  <si>
    <t>Vehicles</t>
  </si>
  <si>
    <t>Working at Height</t>
  </si>
  <si>
    <t>Manual handling assessments have not been carried out.</t>
  </si>
  <si>
    <t>Manual handling assessments have  been carried out.</t>
  </si>
  <si>
    <t>There is no site specific risk assessment for working at height.</t>
  </si>
  <si>
    <t>There is a site specific risk assessment for working at height.</t>
  </si>
  <si>
    <t>Tools and Equipment</t>
  </si>
  <si>
    <t>No management and inspection regime is in place.</t>
  </si>
  <si>
    <t>A management and inspection regime is in place.</t>
  </si>
  <si>
    <t>There is no structural survey.</t>
  </si>
  <si>
    <t>There is a structural survey.</t>
  </si>
  <si>
    <t>Mobile Plant</t>
  </si>
  <si>
    <t>Slips, trips and falls</t>
  </si>
  <si>
    <t>Slips, Trips and Falls</t>
  </si>
  <si>
    <t>The issue of slips, trips and falls is not actively managed</t>
  </si>
  <si>
    <t>Audits</t>
  </si>
  <si>
    <t>Statutory Examinations</t>
  </si>
  <si>
    <t>Other H&amp;S Resources</t>
  </si>
  <si>
    <t>No audits of the H&amp;S management system have been undertaken</t>
  </si>
  <si>
    <t xml:space="preserve">Audits of the H&amp;S management system have been undertaken. </t>
  </si>
  <si>
    <t>Inspections, Audits and Reviews</t>
  </si>
  <si>
    <t>Reviews</t>
  </si>
  <si>
    <t>Senior Managers do not review the Safety Management System to ensure continuing adequacy and effectiveness</t>
  </si>
  <si>
    <t>Senior Managers review the Safety Management System to ensure continuing adequacy and effectiveness</t>
  </si>
  <si>
    <t>Sickness Absence</t>
  </si>
  <si>
    <t>Sickness absence is not monitored.</t>
  </si>
  <si>
    <t>Sickness absence is monitored.</t>
  </si>
  <si>
    <t>Journey Management</t>
  </si>
  <si>
    <t>Occupational Health</t>
  </si>
  <si>
    <t>Drug and Alcohol Policy</t>
  </si>
  <si>
    <t>Working Time Regulations</t>
  </si>
  <si>
    <t>Hours are monitored for both day and night work.</t>
  </si>
  <si>
    <t>No assessment of first aid provision has been made.</t>
  </si>
  <si>
    <t>First Aid Provision</t>
  </si>
  <si>
    <t>Accident reporting</t>
  </si>
  <si>
    <t>There is no accident report book</t>
  </si>
  <si>
    <t>There is an accident report book and it is completed by the injured party or someone acting on their behalf.</t>
  </si>
  <si>
    <t>Edge protection on roads, stockpiles and tips</t>
  </si>
  <si>
    <t xml:space="preserve">Inspection Scheme </t>
  </si>
  <si>
    <t>Emergency Stops and Pull wires</t>
  </si>
  <si>
    <t>Material Delivery/Tipping</t>
  </si>
  <si>
    <t>Risk assessments have not been completed for tipping points or silo deliveries.</t>
  </si>
  <si>
    <t>Risk assessments have been completed for tipping points and silo deliveries.</t>
  </si>
  <si>
    <t>Visitors</t>
  </si>
  <si>
    <t>Visitors are directed where to park and report.</t>
  </si>
  <si>
    <t>There is a  notice board containing safety information including the statutory H&amp;S poster, the employer's liability insurance certificate, contact details of first aiders and safety representatives.</t>
  </si>
  <si>
    <t>Tools and Equipment; Management and Inspection</t>
  </si>
  <si>
    <t>Other Safety Devices</t>
  </si>
  <si>
    <t>Workplace</t>
  </si>
  <si>
    <t>1. Management, Policy &amp; Vision</t>
  </si>
  <si>
    <t>2. Operating Standards and Procedures</t>
  </si>
  <si>
    <t>5. Audit, Monitor and Review</t>
  </si>
  <si>
    <t>4. Organisation and Training</t>
  </si>
  <si>
    <t>3. Communication and Planning</t>
  </si>
  <si>
    <t>Permit to Work</t>
  </si>
  <si>
    <t>Safe Systems of Work</t>
  </si>
  <si>
    <t>Electrical</t>
  </si>
  <si>
    <t>There are no regular practice drills</t>
  </si>
  <si>
    <t>Danger Areas</t>
  </si>
  <si>
    <t>Completed By:</t>
  </si>
  <si>
    <t>Date:</t>
  </si>
  <si>
    <t xml:space="preserve">Site: </t>
  </si>
  <si>
    <t xml:space="preserve">External (hired in and contractor) plant and equipment </t>
  </si>
  <si>
    <t>There are no systems to manage external plant and equipment.</t>
  </si>
  <si>
    <t>Structural survey</t>
  </si>
  <si>
    <t>Asbestos</t>
  </si>
  <si>
    <t>Display Screen Equipment</t>
  </si>
  <si>
    <t>The Risk Management Process</t>
  </si>
  <si>
    <t xml:space="preserve">Review </t>
  </si>
  <si>
    <t>Risk assessments and safe working practices are not subject to review and amendment (e.g. periodically, as technology changes, following the introduction of new legislation, before changes are introduced, before work recommences, after tasks have been completed etc).</t>
  </si>
  <si>
    <t>There are no written Safe Systems of Work for tasks that carry significant risk.</t>
  </si>
  <si>
    <t>There are written Safe Systems of Work for tasks that carry significant risk.</t>
  </si>
  <si>
    <t>Hazardous Substances</t>
  </si>
  <si>
    <t xml:space="preserve">There is no COSHH assessment. </t>
  </si>
  <si>
    <t>There is no site specific PPE risk  assessment (and where appropriate task specific PPE risk assessment).</t>
  </si>
  <si>
    <t>Policy &amp; Procedure Changes</t>
  </si>
  <si>
    <t>Design Phase</t>
  </si>
  <si>
    <t xml:space="preserve">SHE Information </t>
  </si>
  <si>
    <t>Organisation, Duty and Responsibility</t>
  </si>
  <si>
    <t xml:space="preserve">There is no organisation chart and supporting information on duties, responsibilities, individual authorisations and appointed persons (and their reliefs). </t>
  </si>
  <si>
    <t>There is sufficient wind whip protection  to prevent dust emissions from the conveyor belt, as identified by a suitable risk assessment.</t>
  </si>
  <si>
    <t>Near hits reports are not actively encouraged or they go uninvestigated or corrective actions are not undertaken promptly.</t>
  </si>
  <si>
    <t>Near hits reports are actively encouraged, they are investigated and corrective actions are undertaken promptly.</t>
  </si>
  <si>
    <t>Excavation and Tips</t>
  </si>
  <si>
    <t>Inspections</t>
  </si>
  <si>
    <t>Geotechnical Assessment</t>
  </si>
  <si>
    <t xml:space="preserve">Danger areas (e.g. excavations which may collapse, lagoons and silt ponds; places where there are quicksand like materials, where people may be struck by falling material and where people can fall) have not been adequately marked or there are inadequate barriers. </t>
  </si>
  <si>
    <t xml:space="preserve">Drilling &amp; Blasting </t>
  </si>
  <si>
    <t>Excavation and Tipping Rules</t>
  </si>
  <si>
    <t>Appraisal of Excavations and Tips</t>
  </si>
  <si>
    <t xml:space="preserve">There is a suitable and sufficient appraisal.  </t>
  </si>
  <si>
    <t>There is no suitable and sufficient appraisal undertaken by a competent person to determine whether proposed or existing excavations or tips represent a significant hazard.</t>
  </si>
  <si>
    <t>Notifiable Excavations and Tips</t>
  </si>
  <si>
    <t>Explosives Supervisor</t>
  </si>
  <si>
    <t>Licences</t>
  </si>
  <si>
    <t>Storage, Handling and Transportation</t>
  </si>
  <si>
    <t>Blasting Specification</t>
  </si>
  <si>
    <t>Danger Zone</t>
  </si>
  <si>
    <t>There is a tailored blasting specification.</t>
  </si>
  <si>
    <t>They are determined, kept clear; there is adequate shelter; visibility is considered; trained sentries are  posted.</t>
  </si>
  <si>
    <t xml:space="preserve">There is an adequate check. </t>
  </si>
  <si>
    <t>There is no or an inadequate post blast check to determine the state of the face or if there is a possibility of misfires</t>
  </si>
  <si>
    <t>They are competent and have been properly trained, appointed and authorised. (Where there is a trainee shotfirer they always work under close supervision.)</t>
  </si>
  <si>
    <t>There are no or inadequate Safe Systems of Working for the safe/ secure storage,  transportation and use of explosives;</t>
  </si>
  <si>
    <t>Shotfiring Rules</t>
  </si>
  <si>
    <t>Other Quarry Specific</t>
  </si>
  <si>
    <t>Health and Safety Document</t>
  </si>
  <si>
    <t>There is no written Health and Safety Document or it is inadequate.</t>
  </si>
  <si>
    <t>Benches and Haul Roads</t>
  </si>
  <si>
    <t>Benches and Haul Roads are not suitable (e.g. layout, strength, surface, width, slope, signs) for the type and size of vehicle used</t>
  </si>
  <si>
    <t>Benches and Haul Roads are suitable.</t>
  </si>
  <si>
    <t>Staff are not trained or appointed (e.g. grinding wheels) or tools/equipment are not maintained.</t>
  </si>
  <si>
    <t>Sheeting &amp; Tipping</t>
  </si>
  <si>
    <t>Drivers</t>
  </si>
  <si>
    <t>There are safe systems</t>
  </si>
  <si>
    <t>There are no safe systems of work for sheeting or tipping.</t>
  </si>
  <si>
    <t>and the list of tasks is regularly reviewed and updated as new tasks are identified.</t>
  </si>
  <si>
    <t>and training has been provided to employees on the Safe Systems of Work and this has been recorded. Employees have ready access to documentation on Safe systems of Work.</t>
  </si>
  <si>
    <t xml:space="preserve">Risk assessments and safe working practices are subject to review and amendment. </t>
  </si>
  <si>
    <t xml:space="preserve"> and revised information is distributed within the area and across disciplines.</t>
  </si>
  <si>
    <t>Vehicles are not left secure (e.g. engine off, keys removed, handbrake on and locked).</t>
  </si>
  <si>
    <t xml:space="preserve">Unattended vehicles (those with no driver at the controls) </t>
  </si>
  <si>
    <t>Competence</t>
  </si>
  <si>
    <t>and enforced.</t>
  </si>
  <si>
    <t>Weather</t>
  </si>
  <si>
    <t>The weather is considered</t>
  </si>
  <si>
    <t>Public Footpaths and Roads</t>
  </si>
  <si>
    <t>Vehicle and Pedestrian segregation</t>
  </si>
  <si>
    <t>Contractor Vehicles</t>
  </si>
  <si>
    <t>Contractor vehicles are not subject to the same rules as company vehicles</t>
  </si>
  <si>
    <t>Contractor vehicles are subject to the same rules.</t>
  </si>
  <si>
    <t>and records  have been kept and actions arising have been closed out within an appropriate timescale.</t>
  </si>
  <si>
    <t>and this is up to date and has been communicated to employees.</t>
  </si>
  <si>
    <t>and it meets at planned intervals and the next meeting date has been agreed</t>
  </si>
  <si>
    <t>and they have equivalent priority to other business issues and everyone is committed to them.</t>
  </si>
  <si>
    <t>and it is reviewed and updated regularly with the involvement of the SHE committee.</t>
  </si>
  <si>
    <t>and Drivers have received training in the safe systems and the systems are enforced.</t>
  </si>
  <si>
    <t xml:space="preserve">There are arrangements in place for Journey Management. </t>
  </si>
  <si>
    <t>and actions/recommendations from the assessment have been completed or are being progressed within an agreed timescale.</t>
  </si>
  <si>
    <t xml:space="preserve">There is no suitable edge protection where there are drops or lagoons. </t>
  </si>
  <si>
    <t xml:space="preserve">There is suitable protection. </t>
  </si>
  <si>
    <t xml:space="preserve"> and an inspection/ maintenance regime is in place.  </t>
  </si>
  <si>
    <t>and only people who have been specifically authorised to enter for essential purposes and who have been trained in the necessary safeguards, have controlled access to the danger area.</t>
  </si>
  <si>
    <t>and it is dedicated to H&amp;S issues, it is up to date and is in a prominent place.</t>
  </si>
  <si>
    <t xml:space="preserve">and they are in good condition, adequately secured and free from the build up of spilled material. (Height markers are provided if appropriate) </t>
  </si>
  <si>
    <t xml:space="preserve"> and procedures are clearly signposted. The isolation point appears capable of complying with written procedures (e.g. padlocks etc can be attached)</t>
  </si>
  <si>
    <t>and they go beyond the legal minimum (for example they include near hits and other indicators, as opposed to just RIDDOR reportable incidents.</t>
  </si>
  <si>
    <t xml:space="preserve">and they are to a recognised scheme (e.g. ISRS, RoSPA QSA, OSHAS 18001, British Safety Council). Effective reviews of audits produce an improvement plan which is implemented. </t>
  </si>
  <si>
    <t>and direct feedback is provided to the person who submitted the near hit report.</t>
  </si>
  <si>
    <t>with the aim of identifying the root cause. Any corrective actions that are identified are taken promptly and any lessons that have been learnt are communicated.</t>
  </si>
  <si>
    <t xml:space="preserve"> and the results are analysed and actions are defined and implemented.</t>
  </si>
  <si>
    <t>and changes are instigated as a result.</t>
  </si>
  <si>
    <t>An effective regime  is in place. Employees are trained  and aware of their role.</t>
  </si>
  <si>
    <t>In Practice</t>
  </si>
  <si>
    <t>The tipping and excavation rules are not working in practice (e.g. the quarry and its equipment are not well maintained; cracks collapses or other discoveries raise doubts about the design; there are significant overhangs in excavations or vertical faces in tips; there is loose material on the face which could injure someone).</t>
  </si>
  <si>
    <t>Quarry Design</t>
  </si>
  <si>
    <t>Brake Testing</t>
  </si>
  <si>
    <t>Daily brake and hand brake testing is not carried out.</t>
  </si>
  <si>
    <t>Daily testing is carried out</t>
  </si>
  <si>
    <t xml:space="preserve">There is no tailored blasting specification for each blast to minimise the risk of flyrock and misfires and to ensure faces are left in a safe and suitable condition. </t>
  </si>
  <si>
    <t>Management</t>
  </si>
  <si>
    <t>Appointments</t>
  </si>
  <si>
    <t>Appointment of Quarry Operator</t>
  </si>
  <si>
    <t>Quarry Plan</t>
  </si>
  <si>
    <t>There is no plan showing where the quarry regulations apply</t>
  </si>
  <si>
    <t>There is a plan showing where the quarry regulations apply</t>
  </si>
  <si>
    <t>Substations and electric rooms</t>
  </si>
  <si>
    <t>Are not locked or are used for storage or are dusty, or do not have signage.</t>
  </si>
  <si>
    <t>Induction Training</t>
  </si>
  <si>
    <t>Refresher/Update Training</t>
  </si>
  <si>
    <t>Plan</t>
  </si>
  <si>
    <t>and the opportunity is taken to place a strong emphasis on the company's H&amp;S ambition and expected behaviour.</t>
  </si>
  <si>
    <t xml:space="preserve">There is no refresher training.  </t>
  </si>
  <si>
    <t>and training to upgrade skills when significant change ( e.g. plant modifications, change of organization, new job position, new processes) occurs.</t>
  </si>
  <si>
    <t>PAT Testing</t>
  </si>
  <si>
    <t>They have been PAT tested and labelled</t>
  </si>
  <si>
    <t xml:space="preserve"> and only trained electricians undertake electrical work.</t>
  </si>
  <si>
    <t>Electricians have not been appointed or they have not been vetted for competence.</t>
  </si>
  <si>
    <t>Electricians have been appointed and vetted.</t>
  </si>
  <si>
    <t>Portable appliances have not been PAT tested or labelled</t>
  </si>
  <si>
    <t>Services</t>
  </si>
  <si>
    <t>there is a register and a written scheme of maintenance. Tools operate at 110V.</t>
  </si>
  <si>
    <t>Lifting operations have been assessed and there is a lifting plan.</t>
  </si>
  <si>
    <t xml:space="preserve">Lifting operations are not assessed or there is not a lifting plan.  </t>
  </si>
  <si>
    <t>Inspection and Maintenance</t>
  </si>
  <si>
    <t>All electrical equipment is part of an inspection and maintenance scheme.</t>
  </si>
  <si>
    <t>and defects are recorded and  actions arising have been closed out within an appropriate timescale.</t>
  </si>
  <si>
    <t xml:space="preserve">Are locked, not used for storage and are kept clean and are appropriately signed. </t>
  </si>
  <si>
    <t>Not all electrical equipment is  part of an inspection and maintenance scheme.</t>
  </si>
  <si>
    <t>Cables and pipes</t>
  </si>
  <si>
    <t>and welfare provision is available to everyone on site. Facilities are kept clean and tidy.</t>
  </si>
  <si>
    <t>Policy setting</t>
  </si>
  <si>
    <t>Accountability &amp; Responsibility</t>
  </si>
  <si>
    <t>Max</t>
  </si>
  <si>
    <t>Actual</t>
  </si>
  <si>
    <t>%</t>
  </si>
  <si>
    <t>Risk Management Process</t>
  </si>
  <si>
    <t>Guarding</t>
  </si>
  <si>
    <t>Work at Height</t>
  </si>
  <si>
    <t>Sample Inspection</t>
  </si>
  <si>
    <t>Inspections, audits and reviews</t>
  </si>
  <si>
    <t>Other Risks</t>
  </si>
  <si>
    <t>All Green</t>
  </si>
  <si>
    <t>All Red</t>
  </si>
  <si>
    <t>All Amber</t>
  </si>
  <si>
    <t xml:space="preserve">Health &amp; Safety Policy </t>
  </si>
  <si>
    <t xml:space="preserve">There is a signed and dated H&amp;S Policy </t>
  </si>
  <si>
    <t xml:space="preserve">Health &amp; Safety Rules </t>
  </si>
  <si>
    <t>The company has not set any general H&amp;S rules.</t>
  </si>
  <si>
    <t>The company has set general H&amp;S rules.</t>
  </si>
  <si>
    <t xml:space="preserve">Contractor Health &amp; Safety Rules </t>
  </si>
  <si>
    <t>There are no formal contractor H&amp;S rules set by the company.</t>
  </si>
  <si>
    <t xml:space="preserve">Formal contractor H&amp;S rules have been set. </t>
  </si>
  <si>
    <t>Contractor Selection</t>
  </si>
  <si>
    <t>There is no approved contractors list.</t>
  </si>
  <si>
    <t>There is an approved contractors list.</t>
  </si>
  <si>
    <t>Safety Commitment &amp; Promotion</t>
  </si>
  <si>
    <t>Senior Management does not actively promote the company's safety ambition</t>
  </si>
  <si>
    <t>Senior Management actively promotes the company's safety ambition</t>
  </si>
  <si>
    <t>H&amp;S Competent Person</t>
  </si>
  <si>
    <t>A person has been appointed to be responsible for the management of H&amp;S.</t>
  </si>
  <si>
    <t>Accountability</t>
  </si>
  <si>
    <t>H&amp;S activities are not supervised</t>
  </si>
  <si>
    <t>H&amp;S activities are supervised</t>
  </si>
  <si>
    <t xml:space="preserve">There is a procedure in place for completing risk assessments for the tasks that have been identified </t>
  </si>
  <si>
    <t>Confined Spaces</t>
  </si>
  <si>
    <t>Confined spaces have  not been identified.</t>
  </si>
  <si>
    <t>and Safe systems of work have been developed and all staff required to enter the confined space have received training. There is a specific Emergency Plan for each activity and it is practiced.</t>
  </si>
  <si>
    <t>Manual Handling</t>
  </si>
  <si>
    <t xml:space="preserve">Manual Handling </t>
  </si>
  <si>
    <t xml:space="preserve">and suitable and sufficient (CE marked, proposed use falls within SWL marking, satisfactory for terrain and area of use, employees and safety reps consulted and in good condition) lifting and handling aids have been provided and there is evidence of their use. Employees have been trained in manual handling techniques and they are trained in the use of lifting equipment where appropriate. </t>
  </si>
  <si>
    <t>Lifting Operations</t>
  </si>
  <si>
    <t>and the lifting assessment has been signed off by the appointed person. Lifting equipment is only operated by appointed persons with the necessary licences.</t>
  </si>
  <si>
    <t>Hours are not monitored.</t>
  </si>
  <si>
    <t>Tools and Equipment; Use and Maintenance</t>
  </si>
  <si>
    <t xml:space="preserve">Staff are trained and appointed and tools/equipment are  maintained. </t>
  </si>
  <si>
    <t>and records of training and maintenance are auditable.</t>
  </si>
  <si>
    <t>No statutory examinations have been carried out on Cranes and Lifting Equipment, Local Exhaust Ventilation Systems, Hoists and Harnesses for raising/lowering personnel, Mobile Elevating Work Platforms, Ladders and static access equipment, Pressure systems, Electrical systems, Fire protection (including extinguishers and detectors) and alarm systems.</t>
  </si>
  <si>
    <t>Isolation &amp; Guarding</t>
  </si>
  <si>
    <t>Isolation Procedures (Electrical &amp; Stored Energy, etc)</t>
  </si>
  <si>
    <t>Emergency stops and pull wires are fitted to plant &amp; equipment.</t>
  </si>
  <si>
    <t xml:space="preserve"> There is signage for specific hazards and this takes account of noise and dust surveys. </t>
  </si>
  <si>
    <t xml:space="preserve">Inadequate  PPE is provided. </t>
  </si>
  <si>
    <t>PPE is provided and signed for and employees have received training in its use.</t>
  </si>
  <si>
    <t xml:space="preserve"> and it's use is enforced (and documented), provision is made for it's storage and ensuring that it is in good condition, for example by regular inspections. PPE meets the appropriate standard and face fit tests have been undertaken (where appropriate).</t>
  </si>
  <si>
    <t>Vehicle Rules</t>
  </si>
  <si>
    <t>Restrictions &amp; Speed Limits</t>
  </si>
  <si>
    <t>Basic provision is in place.</t>
  </si>
  <si>
    <t>No occupational health programme has been established.</t>
  </si>
  <si>
    <t>A limited occupational health programme is in place covering the usual agents e.g. Noise and Dust.</t>
  </si>
  <si>
    <t>Drug and Alcohol</t>
  </si>
  <si>
    <t>There is a written drug and alcohol policy.</t>
  </si>
  <si>
    <t xml:space="preserve">There is a COSHH assessment and corresponding data sheets. </t>
  </si>
  <si>
    <t>The site has not been surveyed.</t>
  </si>
  <si>
    <t>The site has been surveyed.</t>
  </si>
  <si>
    <t>Isolators, Panels &amp; Boards</t>
  </si>
  <si>
    <t>Electrical isolators, panels and boards are marked</t>
  </si>
  <si>
    <t>Services and pipes are not accurately located on a site plan.</t>
  </si>
  <si>
    <t>Services and pipes are accurately located on a site plan</t>
  </si>
  <si>
    <t>There is no notice board containing safety information.</t>
  </si>
  <si>
    <t>There is inadequate SHE communications.</t>
  </si>
  <si>
    <t xml:space="preserve">Employees are not made aware of policy and procedural changes. </t>
  </si>
  <si>
    <t>Employees are made aware of policy and procedural changes  (for example by issue of document, personal booklet or letter, training, toolbox talks, team briefings or similar, mail shots or personal letters to home, Notice boards, company intranet.).</t>
  </si>
  <si>
    <t>Emergency Plan</t>
  </si>
  <si>
    <t>Regular fire evacuation drills are held and recorded.</t>
  </si>
  <si>
    <t>Signage</t>
  </si>
  <si>
    <t>Signage on site is inadequate</t>
  </si>
  <si>
    <t>Signage is adequate</t>
  </si>
  <si>
    <t>Safety Representative Participation</t>
  </si>
  <si>
    <t>and seeks out information to present at committee meetings and makes a positive contribution.</t>
  </si>
  <si>
    <t>Safety Committee Agenda</t>
  </si>
  <si>
    <t>Safety Committee Minutes</t>
  </si>
  <si>
    <t>Employees are able to readily source limited H&amp;S information.</t>
  </si>
  <si>
    <t>Employees are able to readily source all H&amp;S information e.g. an in-house set of legislation, HSE Approved Codes of Practice and Guidance, Subscription services, HSE and related websites, H&amp;S specialists.</t>
  </si>
  <si>
    <t xml:space="preserve">There is no systematic  induction training.  </t>
  </si>
  <si>
    <t xml:space="preserve">Job Function and Skills </t>
  </si>
  <si>
    <t>There is no skill development training  to prevent risks related to the job. There is no system to ensure the basics are acquired prior to starting the  job.</t>
  </si>
  <si>
    <t xml:space="preserve">and technical training is regularly dedicated to the main health issues and safety risks to the company (e.g. mobile equipment,  isolation, confined spaces, work at height, lifting , fire prevention etc). There is also training targeted at specific skills ( e.g. relating to specific equipment such as forklifts or specific tasks such as welding). </t>
  </si>
  <si>
    <t>Training needs have not been assessed and agreed with employees.</t>
  </si>
  <si>
    <t>Entitlement to Operate the Quarry</t>
  </si>
  <si>
    <t>They have been appointed.</t>
  </si>
  <si>
    <t>and have signed acceptance and written conformation is available on site.</t>
  </si>
  <si>
    <t xml:space="preserve">and the document has been communicated to employees and contractors and a record has been kept to prove such communication took place. The document is reviewed and updated and it is readily available to everyone at the quarry. </t>
  </si>
  <si>
    <t>and a signed and dated record of the appraisal is kept and any significant findings are communicated to employees and contractors.</t>
  </si>
  <si>
    <t>Geotechnical assessments have not been carried out.</t>
  </si>
  <si>
    <t>A competent person has not carried out regular inspections of excavated faces/tips.</t>
  </si>
  <si>
    <t>A competent person has carried out regular inspections e.g. of crests, faces, toes, watercourse/lagoons behind crests, stockpiles, tips, benches and haul roads.</t>
  </si>
  <si>
    <t>Management are aware of their responsibilities with respect to notifiable excavations and tips (e.g. geotechnical assessments, the requirement to notify HSE of such tips and excavations, the requirements to maintain records on the location and quantities of all substances accumulated or deposited at a notifiable tip etc).</t>
  </si>
  <si>
    <t>and appropriate actions have been taken.</t>
  </si>
  <si>
    <t>and they possess the relevant NVQ's/OCF's and up-to-date CPD records are available.</t>
  </si>
  <si>
    <t xml:space="preserve">There are no or inadequate shotfiring rules. </t>
  </si>
  <si>
    <t>There are adequate shotfiring rules. that cover; prevention of accidental initiation; arrangements for appointments, arrangements for the provision of suitable shot firing equipment, the permitted shot firing times; identification of the danger zone for every shot, the location and construction of the blast shelter, the warning system, the process for resuming normal work post blast, the arrangements for the safe guarding of charged but unfired shot holes at the end of the working day, the procedures for dealing with misfires.</t>
  </si>
  <si>
    <t>and these have been disseminated to employees and contractors and are enforced.</t>
  </si>
  <si>
    <t>Shotfiring Equipment</t>
  </si>
  <si>
    <t>Shotfiring equipment is unsuitable or it is not inspected or properly maintained.</t>
  </si>
  <si>
    <t>and records are kept of inspections,  maintenance and calibration (where required).</t>
  </si>
  <si>
    <t>6. Quarry Specific</t>
  </si>
  <si>
    <t xml:space="preserve"> and it effectively addresses risk assessments, safe working practice, health and welfare, near hits, incident investigation, training and site inspections, new legislation.</t>
  </si>
  <si>
    <t>No one has been appointed to be responsible for the management of H&amp;S.</t>
  </si>
  <si>
    <t>There is no Permit to Work System in place to ensure that potentially dangerous work (e.g. Work at Height, Confined Space working, work with asbestos, hot works, certain electrical work, breaking ground, working with pressurised systems) is done safely.</t>
  </si>
  <si>
    <t xml:space="preserve">There are no vehicle rules. </t>
  </si>
  <si>
    <t>Vehicle and pedestrian segregation is effective and includes; One way systems, barriers, vehicle movement management plans, segregation of light and heavy vehicles and pedestrians, safe pedestrian crossings, reversing has been eliminated or reduced as far as is reasonably practicable.</t>
  </si>
  <si>
    <t>SHE communications are sporadic or are only delivered through posting on notice boards.</t>
  </si>
  <si>
    <t>No effective inspection regime (e.g. covering vehicles; machinery guarding; safety devices such as reversing aids/interlocks/trip wires; quarry electrical equipment; pressure systems; pedestrian routes, roadways and any edge protection; excavations and tips; buildings and other structures, barriers and faces above working places or roads) is in place, or employees are not trained or aware of their role in the inspections.</t>
  </si>
  <si>
    <t>Rules have not been prepared  by the Quarry Operator (or a delegated Appointed Competent Person) or they are unsuitable/insufficient  to ensure the safe construction and operation of excavations or tips (including stockpiles and lagoons). The rules do not provide an overview of how the quarry is to be developed.</t>
  </si>
  <si>
    <t>and the rules have been communicated to employees and contractors in a simple, relevant and understandable manner: and a record has been kept to prove such communication took place: and the rules are being followed. The rules are reviewed on a regular basis and undergo immediate review if a significant change in practice has occurred.</t>
  </si>
  <si>
    <t>Assessments have been carried out where required by a Geotechnical Specialist as set out in the Quarries regulations (2 year minimum or sooner if the specialist specifies)</t>
  </si>
  <si>
    <t>Management are not aware of their responsibilities.</t>
  </si>
  <si>
    <t xml:space="preserve">The weather is not considered as a factor when vehicles are used (e.g. should fog, rain, mud, ice or snow make conditions unsafe). </t>
  </si>
  <si>
    <t>and both permanent and condition based control measures are implemented and included in Vehicle Rules.</t>
  </si>
  <si>
    <t>There is adequate marking and barriers that clearly identify the edge of the danger area and make entry impossible without a conscious effort.</t>
  </si>
  <si>
    <t>Quarry Boundaries</t>
  </si>
  <si>
    <t>and boundaries are regularly inspected and maintained.</t>
  </si>
  <si>
    <t xml:space="preserve">Shotfirers, trainee shotfirers, storekeepers and others working with explosives </t>
  </si>
  <si>
    <t>Shotfirers, trainee shotfirers, storekeepers and others working with explosives are not competent or have not been properly trained, appointed and authorised.</t>
  </si>
  <si>
    <t xml:space="preserve">Danger zones (including a plan) are not determined or kept clear during blasting; there is not an adequate shelter for the shotfirer during blasting; visibility is not considered; ;trained sentries are  not posted (or there is no record of their training).  </t>
  </si>
  <si>
    <t>The H&amp;S Policy is clear and up to date and has been communicated to employees and contractors. It has been reviewed within the last 2 years.</t>
  </si>
  <si>
    <t>Line management is held accountable for H&amp;S by the use of trailing indicators (e.g. incident rates).</t>
  </si>
  <si>
    <t xml:space="preserve">and proactive activities (e.g. Near Hits &amp; Close Out rates).  </t>
  </si>
  <si>
    <t>and supervisors are making an active contribution to bring about improvements.</t>
  </si>
  <si>
    <t>and positive behaviours (for example the reporting of near hits) are promoted/rewarded.</t>
  </si>
  <si>
    <t>There is a Permit to Work System in place.</t>
  </si>
  <si>
    <t xml:space="preserve">There are systems to manage external plant and equipment (e.g. there is a formal handover procedure which captures compliance documentation) .  </t>
  </si>
  <si>
    <t xml:space="preserve">Statutory examinations have been carried out and this can be proven by certification. </t>
  </si>
  <si>
    <t>There is evidence that the guarding is ineffective.</t>
  </si>
  <si>
    <t>and it has been specifically designed to facilitate maintenance, inspection and cleaning. The guards are in a good state of repair.</t>
  </si>
  <si>
    <t>There is no written isolation policy and accompanying procedures; or they are inadequate.</t>
  </si>
  <si>
    <t>There are no emergency stops  or pull wires fitted to plant &amp; equipment. Or they are inadequate.</t>
  </si>
  <si>
    <t>and the emergency stop system has correct signage and is easily accessible. Pullwires extend to cover both head and tail drum assemblies and meet the appropriate standard. There are records of regular tests and remedial action is taken if appropriate.</t>
  </si>
  <si>
    <t>There is a site specific PPE assessment, it is up to date and effective.</t>
  </si>
  <si>
    <t>and employees are aware of what PPE is required for specific tasks.</t>
  </si>
  <si>
    <t>and vehicles are suitable for their allotted task. Suitable safety devices have been fitted (e.g. FOPS, ROPS, visibility aids for reversing, seat belts, cyclist warning/detection systems etc) and are used. Vehicles are well maintained.</t>
  </si>
  <si>
    <t>Restrictions (e.g. due to height, width, gradient or overhead power lines, speed limits)  are not clearly marked.</t>
  </si>
  <si>
    <t>Restrictions are clearly marked.</t>
  </si>
  <si>
    <t>Vehicle &amp; pedestrian segregation is ineffective.</t>
  </si>
  <si>
    <t>Vehicle &amp; pedestrian segregation is effective but only in limited areas of the site.</t>
  </si>
  <si>
    <t>Keys are removed and vehicles are left secure when left unattended and out of hours .</t>
  </si>
  <si>
    <t>Inadequate systems are in place to mitigate the dangers of crossing public roads or footpaths.</t>
  </si>
  <si>
    <t xml:space="preserve">Not all operators are certificated. </t>
  </si>
  <si>
    <t>All operators are certificated for the vehicles they operate and are authorised by the manager.</t>
  </si>
  <si>
    <t>and the competence of the operator is proven by NVQ/QCF.</t>
  </si>
  <si>
    <t>DSE assessments are inadequate. Equipment meets the minimum standard.</t>
  </si>
  <si>
    <t>No DSE assessments have been completed or equipment does not meet the minimum standard (e.g. adjustable chair, suitable lighting,  clear, readable and adjustable screens etc).</t>
  </si>
  <si>
    <t>There is no written drug and alcohol policy.</t>
  </si>
  <si>
    <t>Visitors are not managed.</t>
  </si>
  <si>
    <t>and are required to sign in and out. Safety rules have been drawn up to protect visitors and these are communicated to them.</t>
  </si>
  <si>
    <t>Electrical isolators, panels &amp; boards are not  marked</t>
  </si>
  <si>
    <t>There are</t>
  </si>
  <si>
    <t>reds</t>
  </si>
  <si>
    <t>entries</t>
  </si>
  <si>
    <t>and only authorised personnel have access. They are furnished with fire extinguishers and emergency lighting.</t>
  </si>
  <si>
    <t xml:space="preserve"> and there is a purchasing policy to ensure equipment (e.g. Safer by Design) , facilities and amenities conform as a minimum to relevant legislation, standards or codes of practice. New sites, equipment or products are assessed for safety prior to purchase.</t>
  </si>
  <si>
    <t>Signage is clear, well positioned, appropriately sized, relevant and regularly cleaned &amp; reviewed. Signage covers PPE, Emergency, Vehicle &amp; Traffic Control, Pipework, Operating Hazards etc. Signage is appropriately categorised in to Prohibition, Mandatory, Warning and Information.</t>
  </si>
  <si>
    <t>An assessment of first aid provision has been made. First Aiders are trained and equipment is available.</t>
  </si>
  <si>
    <t xml:space="preserve"> and they are fully trained. Employees know who their H&amp;S representative is.</t>
  </si>
  <si>
    <t>The H&amp;S Representative is not actively participating in site H&amp;S</t>
  </si>
  <si>
    <t>The H&amp;S Representative is actively participating in site H&amp;S</t>
  </si>
  <si>
    <t>Employees are not able to readily source H&amp;S information.</t>
  </si>
  <si>
    <t xml:space="preserve">There is systematic induction training that covers the basics (emergency, accident management and rules applicable to the job position) and the company H&amp;S Policy and rules for any new employee or contractor and it is recorded. </t>
  </si>
  <si>
    <t>There is training and there is a system to ensure that the basics are acquired and it is recorded.</t>
  </si>
  <si>
    <t xml:space="preserve">There is refresher training and it is recorded. </t>
  </si>
  <si>
    <t>Training needs have been assessed and a resourced plan has been delivered.</t>
  </si>
  <si>
    <t>There is no written confirmation proving the entitlement to operate the quarry.</t>
  </si>
  <si>
    <t>There is written confirmation proving the entitlement to operate the quarry.</t>
  </si>
  <si>
    <t xml:space="preserve"> and it is available on site.</t>
  </si>
  <si>
    <t>There are adequate Safe Systems of Working (and these are in accordance with the relevant licences).</t>
  </si>
  <si>
    <t>Shotfiring equipment is suitable (e.g. non-sparking materials used for tools for piercing cartridges, mixing explosives or used in shot holes; circuit testers capable of measuring resistance of the circuit without adversely affecting detonators; mixing trucks are earthed, detonators and leads are clearly labelled), inspected (e.g. exploders and circuit testers inspected in detail, at least every six months and after major repair or unexplained misfire) and properly maintained.</t>
  </si>
  <si>
    <t>The provision of barriers has not been risk assessed or barriers are not appropriate.</t>
  </si>
  <si>
    <t xml:space="preserve">Appropriate barriers have been provided that are proportionate to the risk (e.g. in rural areas where the risk of public access is low; hedges, trenches and mounds may be sufficient: at the other extreme, where there is evidence of persistent trespass by children, which places them at significant risk, sophisticated metal paling fences may be required. Barriers should always be provided where quarry boundaries are near to schools, colleges, shops or a significant number of homes). </t>
  </si>
  <si>
    <t xml:space="preserve"> </t>
  </si>
  <si>
    <t xml:space="preserve"> and they are SMART (Specific, Measurable, Attainable, Relevant and Timebound), continuously monitored, and remedial action is taken where necessary.</t>
  </si>
  <si>
    <t xml:space="preserve"> and have received refresher training at least on a two yearly basis.</t>
  </si>
  <si>
    <t>Hazards identification and controls</t>
  </si>
  <si>
    <t>There is evidence that the risk assessments have not correctly identified the key hazards.</t>
  </si>
  <si>
    <t>The risk assessments have identified the key hazards.</t>
  </si>
  <si>
    <t>and the control measures address those hazards following the hierarchy of control (i.e. eliminate, reduce, isolate, control, PPE, discipline etc)</t>
  </si>
  <si>
    <t>Contractor Risk Assessments/Method Statements</t>
  </si>
  <si>
    <t>There is no procedure for checking contractor's risk assessments and method statements.</t>
  </si>
  <si>
    <t>There is a procedure for checking contractor's risk assessments and method statements.</t>
  </si>
  <si>
    <t xml:space="preserve">Guarding is effective. </t>
  </si>
  <si>
    <t>Escape and Rescue facilities</t>
  </si>
  <si>
    <t>and there are suitable means of communication and appropriate rescue equipment has been provided.</t>
  </si>
  <si>
    <t xml:space="preserve">The provision of escape and rescue facilities has not been risk assessed. The means of escape and rescue are inadequate or not maintained. </t>
  </si>
  <si>
    <t xml:space="preserve">The provision of escape and rescue facilities has been risk assessed. The means of escape and rescue are adequate and maintained. </t>
  </si>
  <si>
    <t>Emergency Lighting</t>
  </si>
  <si>
    <t>The provision of emergency lighting has not been risk assessed.</t>
  </si>
  <si>
    <t>The provision of emergency lighting has been risk assessed and emergency lighting has been provided where appropriate.</t>
  </si>
  <si>
    <t>Electrical isolators, panels and boards are clearly marked.</t>
  </si>
  <si>
    <t>and they have adequate signage.</t>
  </si>
  <si>
    <t xml:space="preserve"> and the regulations are complied with. If employees have opted out their hours are still monitored and managed so that safety is not compromised.</t>
  </si>
  <si>
    <t>and this tracks tools to ensure that they remain in good condition. Only the correct tools are used for the job.</t>
  </si>
  <si>
    <t xml:space="preserve">and individuals have been trained and signed records are available.  There are uniquely identifiable padlocks available; spare keys are controlled and holders are identified when keys are issued. Isolation includes both fixed and mobile plant. </t>
  </si>
  <si>
    <t xml:space="preserve">There are vehicle rules, which include daily checks, inspections and defect reporting systems. </t>
  </si>
  <si>
    <t>and the Safe Systems of Working are being followed. Magazines and transport are regularly cleaned and inspected.</t>
  </si>
  <si>
    <t>There is a written emergency plan. and it is regularly updated and  all major risks and issues such as assembly points, identification of location, means of communication, accounting for personnel etc have been considered. There is liaison with emergency services where appropriate.</t>
  </si>
  <si>
    <t>and they are clearly signposted, there is adequate guarding and where necessary protection is provided from falling material. Hand rails are provided where necessary.</t>
  </si>
  <si>
    <t>Environment</t>
  </si>
  <si>
    <t>The working environment is not appropriate.</t>
  </si>
  <si>
    <t>Lone Workers</t>
  </si>
  <si>
    <t xml:space="preserve">Lone workers </t>
  </si>
  <si>
    <t>Lone workers have not been identified or risk assessments have not been carried out for them.</t>
  </si>
  <si>
    <t>Lone workers have been identified and risk assessments have been carried out for them.</t>
  </si>
  <si>
    <t xml:space="preserve">The rules are suitable and sufficient   to ensure the safe construction and operation of excavations or tips (including stockpiles and lagoons). The rules  provide an overview of how the quarry is to be developed. </t>
  </si>
  <si>
    <t xml:space="preserve">Plant </t>
  </si>
  <si>
    <t>Plant has not been maintained or any modifications have not been approved by a competent person.</t>
  </si>
  <si>
    <t>Plant has been maintained and any modifications have been approved by a competent person.</t>
  </si>
  <si>
    <t>with managed close out of any actions identified. A structural report is obtained whenever damage is done.</t>
  </si>
  <si>
    <t>There are no arrangements in place for Journey Management (e.g.  the prohibition of excessive combined working and driving times, restrictions on the use of mobile phones whilst driving).</t>
  </si>
  <si>
    <t>The issue of slips, trips and falls is actively managed (e.g. walkways and corridors kept clear of obstacles and workplaces kept tidy).</t>
  </si>
  <si>
    <t>Overhead Power Lines</t>
  </si>
  <si>
    <t>Overhead power lines have not been  adequately protected e.g. by the use of goalposts set at suitable distances (6 metres minimum, more if vehicles travel at speed).</t>
  </si>
  <si>
    <t>Overhead power lines have been  adequately protected.</t>
  </si>
  <si>
    <t>and employees have been trained in avoiding slips, trips and falls (e.g. by using stairways, steps and ladders correctly) and measures have been taken to improve the site.</t>
  </si>
  <si>
    <r>
      <t xml:space="preserve"> and employees are trained in hazard awareness and risk assessment so that they can identify unsafe conditions. They are empowered such that they would not commence a task that they considered hazardous. </t>
    </r>
    <r>
      <rPr>
        <sz val="11"/>
        <rFont val="Trebuchet MS"/>
        <family val="2"/>
      </rPr>
      <t>Supervisors (and everyone) can detect and stop unsafe acts and/or risk behaviours.</t>
    </r>
    <r>
      <rPr>
        <sz val="11"/>
        <color indexed="17"/>
        <rFont val="Trebuchet MS"/>
        <family val="2"/>
      </rPr>
      <t xml:space="preserve"> </t>
    </r>
  </si>
  <si>
    <t>Maintenance and Integrity</t>
  </si>
  <si>
    <t>Guarding is ineffective (e.g. a critical guard such as a tail or head drum , belt drive, or return idler guard is damaged or missing: or access to nip points and moving machinery is still possible).</t>
  </si>
  <si>
    <r>
      <t>There is no ‘stop and think’ procedure in place (i.e. employees are not obliged to consider the risk of any task on which they are about to proceed).</t>
    </r>
    <r>
      <rPr>
        <sz val="11"/>
        <color indexed="17"/>
        <rFont val="Trebuchet MS"/>
        <family val="2"/>
      </rPr>
      <t xml:space="preserve"> </t>
    </r>
  </si>
  <si>
    <t xml:space="preserve">There is a ‘stop and think’ procedure in place. </t>
  </si>
  <si>
    <t>Confined spaces have been identified and communicated e.g. Confined space register/marked on site plan/list, signage on site.</t>
  </si>
  <si>
    <t>and checking driving licences. Owners of vehicles used for business purposes have confirmed the vehicles roadworthiness and insurance cover.</t>
  </si>
  <si>
    <t xml:space="preserve"> and the policy has been communicated to employees and contractors.  Disciplinary action is taken for non-compliance.</t>
  </si>
  <si>
    <r>
      <t>Disclaimer</t>
    </r>
    <r>
      <rPr>
        <sz val="11"/>
        <color indexed="10"/>
        <rFont val="Trebuchet MS"/>
        <family val="2"/>
      </rPr>
      <t>:</t>
    </r>
    <r>
      <rPr>
        <sz val="10"/>
        <color indexed="10"/>
        <rFont val="Trebuchet MS"/>
        <family val="2"/>
      </rPr>
      <t xml:space="preserve"> </t>
    </r>
    <r>
      <rPr>
        <i/>
        <sz val="10"/>
        <rFont val="Trebuchet MS"/>
        <family val="2"/>
      </rPr>
      <t>Whilst all reasonable care has been taken in preparing the audit, MPA cannot accept any liability in relation to the recommendations or guidance made within it. Compliance with any such recommendation or guidance does not absolve the user from his legal duties under the Health and Safety at Work etc Act 1974 to form his own site specific assessment of his workplaces and operations and to provide accordingly for such matters. Responsibility for Health and Safety remains with the MPA Member company.</t>
    </r>
  </si>
  <si>
    <t>Responsible manager, Quarries 8.1(c) and relief 8.1(d) have not been appointed.</t>
  </si>
  <si>
    <t>Appointment of Competent Persons</t>
  </si>
  <si>
    <t>and are sufficient to manage the quarry safely.</t>
  </si>
  <si>
    <t>8.1(e) competent persons have not been appointed.</t>
  </si>
  <si>
    <t>There is no quarry development plan.</t>
  </si>
  <si>
    <t xml:space="preserve">There is a quarry development plan that sets out how the quarry is to be worked and it covers development, extraction, decommissioning and abandonment. It is based on the design criteria from the geotechnical assessments and it takes account of risk assessments and rules. </t>
  </si>
  <si>
    <t>and a record has been kept to prove such inspections took place (e.g. photographs) and has been signed off by the manager.</t>
  </si>
  <si>
    <t xml:space="preserve">The tipping and excavation rules are  working in practice: and any faults have been identified and there is an action plan to remedy them. </t>
  </si>
  <si>
    <t>A competent explosives supervisor has not been appointed in writing.</t>
  </si>
  <si>
    <t>A competent explosives supervisor has been appointed in writing to organise and supervise the safe and secure storage, handling and use of explosives.</t>
  </si>
  <si>
    <t>There is not a valid current Explosives Certificate (fit persons) "Acquire" (Control of explosives regulations 1991) or there is not a valid recipient competent authority transfer document (Supervision of Transfers of Explosives regulations 1993) or where there is a magazine (in use) it does not have a current valid licence.</t>
  </si>
  <si>
    <t>There is  a valid current Explosives Certificate (fit persons) "Acquire" and a valid recipient competent authority transfer document and any magazine (in use) holds a current valid licence.</t>
  </si>
  <si>
    <t>and they possess the relevant NVQ's/OCF's and have up-to-date CPD records. Where there is more than one explosives supervisor, a register is kept which ensures one person is in charge at a given time: and this is up to date.</t>
  </si>
  <si>
    <t>There is proof to back this up (e.g. danger zones, sentry positions etc are marked on a site plan).</t>
  </si>
  <si>
    <t>Post Blast Check and Face Condition Inspection</t>
  </si>
  <si>
    <t>and appropriate action is taken as a result of the post blast check e.g. misfires are dealt with safely: and records of such action exist.</t>
  </si>
  <si>
    <t>and a copy of the plan is available on site and it is being adhered to.  The plan is regularly updated and quarry face operatives are consulted.</t>
  </si>
  <si>
    <t>and control measures have been put in place.</t>
  </si>
  <si>
    <t>Occupational Health Programme</t>
  </si>
  <si>
    <t>Dust</t>
  </si>
  <si>
    <t>Noise</t>
  </si>
  <si>
    <t>Other Health Risks</t>
  </si>
  <si>
    <t>There are no risk assessments for other factors affecting health (e.g. substances with WELs, dermatitis inducing materials, carcinogens, Leptospirosis, Legionnaires, radiation, ergonomic)</t>
  </si>
  <si>
    <t>There are risk assessments.</t>
  </si>
  <si>
    <t xml:space="preserve">An effective Occupational Hygiene programme has been implemented (e.g. covering noise, dust, silica results reported to MPA,  substances with WELs, dermatitis inducing materials, carcinogens, work related upper limb disorders, vibration, radiation,  ergonomic). Control measures are reviewed in light of the results from the occupational health programme. </t>
  </si>
  <si>
    <t>Vibration (including whole body)</t>
  </si>
  <si>
    <t>There is a risk assessment for vibration.</t>
  </si>
  <si>
    <t>There is no risk assessment for vibration.</t>
  </si>
  <si>
    <t>There is no risk assessment for noise.</t>
  </si>
  <si>
    <t>There is a risk assessment for noise.</t>
  </si>
  <si>
    <t>There is no risk assessment for dust.</t>
  </si>
  <si>
    <t>There is a risk assessment for dust.</t>
  </si>
  <si>
    <t>There is no procedure in place for completing risk assessments for the tasks that have been identified.</t>
  </si>
  <si>
    <t xml:space="preserve"> and there is a co-ordinated programme to complete outstanding risk assessments and for new and expectant mothers, young persons, workers whose first language is not English. </t>
  </si>
  <si>
    <t>Fire</t>
  </si>
  <si>
    <t>There are inadequate fire risk assessments.</t>
  </si>
  <si>
    <t>There are adequate fire risk assessments.</t>
  </si>
  <si>
    <t>and control measures have been implemented to protect employees and contractors. Employees and contractors have been trained. Appropriate PPE signage has been provided.</t>
  </si>
  <si>
    <t>and control measures have been implemented to protect employees and contractors. Noise is considered as a factor when equipment, tools and machinery are purchased. Employees and contractors have been trained. Appropriate signage has been provided.</t>
  </si>
  <si>
    <t xml:space="preserve"> and control measures have been implemented to protect employees and contractors. Vibration is considered as a factor when equipment, tools and machinery are purchased. Employees and contractors have been trained.</t>
  </si>
  <si>
    <t>and control measures have been implemented to protect employees and contractors; and they have been trained.</t>
  </si>
  <si>
    <t xml:space="preserve"> and control measures have been implemented to protect employees and contractors; and they have been trained.</t>
  </si>
  <si>
    <t>Stress</t>
  </si>
  <si>
    <t>There is no stress policy.</t>
  </si>
  <si>
    <t>There is a stress policy.</t>
  </si>
  <si>
    <t>and employees are aware of the procedures for reporting stress. Managers are aware of their responsibilities and the means of controlling stress.</t>
  </si>
  <si>
    <t>No Objectives &amp; Targets have been set.</t>
  </si>
  <si>
    <t>Objectives &amp; Targets have been set.</t>
  </si>
  <si>
    <t xml:space="preserve">There is an organisation chart and supporting information. </t>
  </si>
  <si>
    <t xml:space="preserve"> and prior to any significant change (process, material, organisation) a process is in place through which hazards and risks are identified on a timely basis, with the  active contribution of the employees working in these activities.</t>
  </si>
  <si>
    <t xml:space="preserve"> and the plant/equipment is subject to an appropriate inspection regime and it's use is subject to an adequate risk assessment.</t>
  </si>
  <si>
    <t xml:space="preserve">and work is planned and supervised using the hierarchy of controls. Employees and contractors are trained and competent in the use of the appropriate equipment. </t>
  </si>
  <si>
    <t xml:space="preserve">There is a written isolation policy and accompanying procedures: and where appropriate they are supported by site specific procedures that include stored energy, shift handover and 'forced padlock removal' etc.  </t>
  </si>
  <si>
    <t>Systems and signage are in place to mitigate dangers when crossing public roads or footpaths.</t>
  </si>
  <si>
    <t>Comprehensive DSE assessments have been completed that cover workstations including equipment, furniture and the work environment, the job being done and the special needs of the individual; and there are regular breaks/changes in activity. Employees have received information and training on how to use their VDU and workstation safely. Remedial actions have been instigated.</t>
  </si>
  <si>
    <t>SHE Communications are regular and include contractors. They are communicated by via face to face meetings, briefings, Toolbox Talks etc.</t>
  </si>
  <si>
    <t>Employees are encouraged to contribute to system changes and are required to confirm receipt of policy and procedural change information.</t>
  </si>
  <si>
    <t>Emergency Plan Practice Drills</t>
  </si>
  <si>
    <t>All types of emergency covered by the plan are practiced at appropriate intervals and plans are reviewed after drills and modified as necessary.</t>
  </si>
  <si>
    <t>and the appropriate number of first aiders are available at all times. First aid equipment is inspected and restocked. First Aiders are recognisable and contactable.</t>
  </si>
  <si>
    <t>Sample Fixed Plant Inspection for Self Audit: Inspect a conveyor belt on site and rate findings……..</t>
  </si>
  <si>
    <t>There is some wind whip protection.</t>
  </si>
  <si>
    <t>There is no wind whip protection (e.g. side sheets).</t>
  </si>
  <si>
    <t>There are no marked crossing points.</t>
  </si>
  <si>
    <t xml:space="preserve"> and the effectiveness of the improvement plan (see under Management, Policy &amp; Vision) is reviewed.</t>
  </si>
  <si>
    <t xml:space="preserve">It is written and adequate, i.e. it sets out in a way that can be understood by everyone: the design and how it works:  key information about H&amp;S at the quarry (or directions as to where this might be found) including; how the quarry is managed;  the risks and the measures taken to control them; rules for excavation &amp; tipping, shot firing and vehicles;  how the work of employees and contractors is to be co-ordinated: and the inspection and maintenance regime. </t>
  </si>
  <si>
    <t>that contains complete and up to date H&amp;S documentation for the site/area (or full directions to areas of the site that contain relevant documentation)</t>
  </si>
  <si>
    <t xml:space="preserve">and the system is supervised and monitored to ensure compliance (e.g. used appropriately and fully completed). Employees have received training which has been recorded. </t>
  </si>
  <si>
    <t xml:space="preserve">and control measures have been implemented. The risk assessment is regularly updated.  Fire detection, fire fighting equipment, emergency lighting, means of escape, signage etc is appropriate and training has been provided.  Measures have been taken to reduce the risk of arson (e.g. improving security,reducing gaps under doors and not storing flammable materials adjacent to external fences etc). Employees have received training which has been recorded. </t>
  </si>
  <si>
    <t>Other safety devices are regularly tested and recorded.</t>
  </si>
  <si>
    <t>Other  safety devices (e.g. high level alarms, interlocked guards, automatic shut off valves, pressure relief valves etc) are not regularly tested.</t>
  </si>
  <si>
    <t xml:space="preserve">and remedial actions have been put into place.  Silos and their associated systems (e.g. pressure relief valves, filter systems, automatic shut off valves, high level alarms) are suitable and sufficient and are regularly maintained. </t>
  </si>
  <si>
    <t>The working environment is appropriate (e.g. levels of noise, ventilation, temperature and lighting).</t>
  </si>
  <si>
    <t>There is awareness. (and where such work has been undertaken there is a management process that has been formally documented).</t>
  </si>
  <si>
    <t xml:space="preserve">There is no awareness of when the CDM regulations apply (e.g. when building, civil engineering or engineering construction is undertaken) or the responsibilities therein (e.g. management arrangements, allowing sufficient time, safe design, cooperation/ communication and notifiable projects). </t>
  </si>
  <si>
    <t>Construction, (Design and Management) Regulations</t>
  </si>
  <si>
    <t>Safety reps, Committees &amp; info</t>
  </si>
  <si>
    <t>Incident handling</t>
  </si>
  <si>
    <t>Vehicles &amp; Drivers</t>
  </si>
  <si>
    <t>Comms and Planning</t>
  </si>
  <si>
    <t>Q Management</t>
  </si>
  <si>
    <t>** Go to 'README' page **</t>
  </si>
  <si>
    <t>and there is proof that rules have been presented to, and are understood by the employees.</t>
  </si>
  <si>
    <t>and there is proof that rules have been presented to, and are understood by the contractors.</t>
  </si>
  <si>
    <t xml:space="preserve">and selection criteria includes up to date H&amp;S Policy, proof of competence, method statements &amp; risk assessments specific for the tasks undertaken, up to date insurance, safety passport, references, effective supervision and management and ideally  accident records. </t>
  </si>
  <si>
    <t>and there are tangible and measurable examples of commitment &amp; promotion (e.g. key performance indicators, Visible Felt Leadership programme, personal involvement in incident investigations).</t>
  </si>
  <si>
    <t>and the company has appointed a competent person with the appropriate profile, qualifications and/or experience.</t>
  </si>
  <si>
    <t>and there is an asset register to assist in this process. Proof of remedial actions are readily available and auditable.</t>
  </si>
  <si>
    <t xml:space="preserve">ans there is a written maintenance schedule and plant is included in the inspection scheme. </t>
  </si>
  <si>
    <t>and remedial actions are taken if appropriate. Devices are maintained and calibrated. Safety devices are not regularly activated as part of normal working practice (e.g. high level alarms only operate in an emergency situation).</t>
  </si>
  <si>
    <t>and a management plan has been put in place and asbestos has been clearly labelled. Employees and contractors have been trained.</t>
  </si>
  <si>
    <t xml:space="preserve"> and are  located before work commences e.g. using CAT scan and Permit to Work system.</t>
  </si>
  <si>
    <t>and the emergency lighting is maintained and inspected.</t>
  </si>
  <si>
    <t>and the emergency plan is communicated to employees every year and to contractors on arrival and is displayed prominently in a public place. Responsibilities are clearly assigned and communicated. The means of alerting the emergency services are reliable.</t>
  </si>
  <si>
    <t>and the tear off slips have been removed from the first aid book and filed. Records are kept for at least three years. Procedures are in place for ensuring RIDDORs are reported to the HSE.</t>
  </si>
  <si>
    <t xml:space="preserve"> and Actions are allocated to individuals and are time bound. Minutes are posted on the H&amp;S Notice Board.</t>
  </si>
  <si>
    <t>and training benefits and effectiveness have been evaluated and learning implemented.</t>
  </si>
  <si>
    <t>and it is up to date and available on site.</t>
  </si>
  <si>
    <t>and they are regularly inspected and maintained and are signed off by the Quarry Manager.</t>
  </si>
  <si>
    <t>and backed up with regular tests using electronic equipment e.g. Simret with appropriate records and monitoring of trends.</t>
  </si>
  <si>
    <r>
      <t xml:space="preserve">LIST OF 'BELOW STANDARD' (RED) ANSWERS 
</t>
    </r>
    <r>
      <rPr>
        <sz val="10"/>
        <color indexed="8"/>
        <rFont val="Trebuchet MS"/>
        <family val="2"/>
      </rPr>
      <t>(Note some computer systems may truncate text during printing, if so refer to list in spreadsheet)</t>
    </r>
  </si>
  <si>
    <t>OTHER QUARRY SPECIFIC</t>
  </si>
  <si>
    <t>Aims and Objectives</t>
  </si>
  <si>
    <t>Instruction for use.</t>
  </si>
  <si>
    <r>
      <t xml:space="preserve">‘Safer by Association’ is a tool to assist MPA member companies in auditing their Health and Safety systems. Free to MPA Members, ‘SbA’ is offered as a standalone audit that can be carried out in-house, although member companies are encouraged to take the option of third-party auditing. 
Third party auditing provides an independent view of the effectiveness of a health and safety system and implementation on the ground. It will help to identify priority areas on which to focus. There are two potential third party audit options.
</t>
    </r>
    <r>
      <rPr>
        <sz val="10"/>
        <color indexed="8"/>
        <rFont val="Calibri"/>
        <family val="2"/>
      </rPr>
      <t>·          One day sample audit to identify key areas that require improvements in addition to an indication of how these can be achieved. 
·          Comprehensive, multi day audits to identify all shortcomings and provide an Action Plan.</t>
    </r>
  </si>
  <si>
    <r>
      <t xml:space="preserve">
</t>
    </r>
    <r>
      <rPr>
        <b/>
        <sz val="10"/>
        <color indexed="8"/>
        <rFont val="Calibri"/>
        <family val="2"/>
      </rPr>
      <t>5.          Graphic Page</t>
    </r>
    <r>
      <rPr>
        <sz val="10"/>
        <color indexed="8"/>
        <rFont val="Calibri"/>
        <family val="2"/>
      </rPr>
      <t xml:space="preserve">; at a glance visual representation of scores 
</t>
    </r>
    <r>
      <rPr>
        <b/>
        <sz val="10"/>
        <color indexed="8"/>
        <rFont val="Calibri"/>
        <family val="2"/>
      </rPr>
      <t>6.          Summary list of</t>
    </r>
    <r>
      <rPr>
        <sz val="10"/>
        <color indexed="8"/>
        <rFont val="Calibri"/>
        <family val="2"/>
      </rPr>
      <t xml:space="preserve"> </t>
    </r>
    <r>
      <rPr>
        <b/>
        <sz val="10"/>
        <color indexed="10"/>
        <rFont val="Calibri"/>
        <family val="2"/>
      </rPr>
      <t>RED Rated Scores (below standard)</t>
    </r>
    <r>
      <rPr>
        <sz val="10"/>
        <color indexed="8"/>
        <rFont val="Calibri"/>
        <family val="2"/>
      </rPr>
      <t xml:space="preserve"> </t>
    </r>
    <r>
      <rPr>
        <b/>
        <sz val="10"/>
        <color indexed="8"/>
        <rFont val="Calibri"/>
        <family val="2"/>
      </rPr>
      <t>answers that require priority attention</t>
    </r>
    <r>
      <rPr>
        <sz val="10"/>
        <color indexed="8"/>
        <rFont val="Calibri"/>
        <family val="2"/>
      </rPr>
      <t xml:space="preserve">. </t>
    </r>
  </si>
  <si>
    <r>
      <rPr>
        <b/>
        <sz val="10"/>
        <rFont val="Calibri"/>
        <family val="2"/>
      </rPr>
      <t xml:space="preserve">Contacts; </t>
    </r>
    <r>
      <rPr>
        <sz val="10"/>
        <color indexed="10"/>
        <rFont val="Calibri"/>
        <family val="2"/>
      </rPr>
      <t xml:space="preserve">
</t>
    </r>
    <r>
      <rPr>
        <b/>
        <sz val="10"/>
        <rFont val="Calibri"/>
        <family val="2"/>
      </rPr>
      <t xml:space="preserve">
Questions, problems?</t>
    </r>
    <r>
      <rPr>
        <b/>
        <sz val="10"/>
        <color indexed="30"/>
        <rFont val="Calibri"/>
        <family val="2"/>
      </rPr>
      <t xml:space="preserve"> Contact Tony Entwistle or Colin Mew. 
tony.entwistle@mineralproducts.org  
colin.mew@mineralproducts.org </t>
    </r>
  </si>
  <si>
    <r>
      <rPr>
        <b/>
        <sz val="10"/>
        <color indexed="8"/>
        <rFont val="Calibri"/>
        <family val="2"/>
      </rPr>
      <t>To print ALL sheets</t>
    </r>
    <r>
      <rPr>
        <sz val="10"/>
        <color indexed="49"/>
        <rFont val="Calibri"/>
        <family val="2"/>
      </rPr>
      <t xml:space="preserve">. </t>
    </r>
    <r>
      <rPr>
        <sz val="10"/>
        <color indexed="8"/>
        <rFont val="Calibri"/>
        <family val="2"/>
      </rPr>
      <t>Go to printing option. Under the ‘print what’ option, select ‘entire workbook’, then OK.</t>
    </r>
    <r>
      <rPr>
        <sz val="10"/>
        <color indexed="49"/>
        <rFont val="Calibri"/>
        <family val="2"/>
      </rPr>
      <t xml:space="preserve"> 
</t>
    </r>
    <r>
      <rPr>
        <b/>
        <sz val="10"/>
        <color indexed="8"/>
        <rFont val="Calibri"/>
        <family val="2"/>
      </rPr>
      <t>Entering Scores</t>
    </r>
    <r>
      <rPr>
        <sz val="10"/>
        <color indexed="49"/>
        <rFont val="Calibri"/>
        <family val="2"/>
      </rPr>
      <t xml:space="preserve">. </t>
    </r>
    <r>
      <rPr>
        <sz val="10"/>
        <rFont val="Calibri"/>
        <family val="2"/>
      </rPr>
      <t>Data entry points are in the</t>
    </r>
    <r>
      <rPr>
        <b/>
        <sz val="10"/>
        <rFont val="Calibri"/>
        <family val="2"/>
      </rPr>
      <t xml:space="preserve"> light yellow</t>
    </r>
    <r>
      <rPr>
        <sz val="10"/>
        <rFont val="Calibri"/>
        <family val="2"/>
      </rPr>
      <t xml:space="preserve"> shaded column on the right hand side. If a question is not applicable, type NA, this ensures that the graphic displays an NA (and avoids treating it as a zero score on the graphic) Scores are; </t>
    </r>
    <r>
      <rPr>
        <sz val="10"/>
        <color indexed="49"/>
        <rFont val="Calibri"/>
        <family val="2"/>
      </rPr>
      <t xml:space="preserve">
</t>
    </r>
    <r>
      <rPr>
        <b/>
        <sz val="10"/>
        <color indexed="10"/>
        <rFont val="Calibri"/>
        <family val="2"/>
      </rPr>
      <t>·          0 for a red rating (below standard)</t>
    </r>
    <r>
      <rPr>
        <b/>
        <sz val="10"/>
        <color indexed="49"/>
        <rFont val="Calibri"/>
        <family val="2"/>
      </rPr>
      <t xml:space="preserve"> 
</t>
    </r>
    <r>
      <rPr>
        <b/>
        <sz val="10"/>
        <color indexed="51"/>
        <rFont val="Calibri"/>
        <family val="2"/>
      </rPr>
      <t>·         </t>
    </r>
    <r>
      <rPr>
        <b/>
        <sz val="10"/>
        <color indexed="53"/>
        <rFont val="Calibri"/>
        <family val="2"/>
      </rPr>
      <t xml:space="preserve"> 1 for an amber rating (minimum standard) </t>
    </r>
    <r>
      <rPr>
        <b/>
        <sz val="10"/>
        <color indexed="49"/>
        <rFont val="Calibri"/>
        <family val="2"/>
      </rPr>
      <t xml:space="preserve">
</t>
    </r>
    <r>
      <rPr>
        <b/>
        <sz val="10"/>
        <color indexed="13"/>
        <rFont val="Calibri"/>
        <family val="2"/>
      </rPr>
      <t xml:space="preserve">·          </t>
    </r>
    <r>
      <rPr>
        <b/>
        <sz val="10"/>
        <color indexed="21"/>
        <rFont val="Calibri"/>
        <family val="2"/>
      </rPr>
      <t>2 for a green rating (good practice)</t>
    </r>
  </si>
  <si>
    <r>
      <rPr>
        <b/>
        <sz val="10"/>
        <color indexed="8"/>
        <rFont val="Calibri"/>
        <family val="2"/>
      </rPr>
      <t>Totals</t>
    </r>
    <r>
      <rPr>
        <sz val="10"/>
        <color indexed="49"/>
        <rFont val="Calibri"/>
        <family val="2"/>
      </rPr>
      <t xml:space="preserve">; </t>
    </r>
    <r>
      <rPr>
        <sz val="10"/>
        <rFont val="Calibri"/>
        <family val="2"/>
      </rPr>
      <t xml:space="preserve">at the end of each audit section, there is a summary table that automatically generates totals from the score entered in the </t>
    </r>
    <r>
      <rPr>
        <b/>
        <sz val="10"/>
        <rFont val="Calibri"/>
        <family val="2"/>
      </rPr>
      <t>light yellow boxes.</t>
    </r>
    <r>
      <rPr>
        <sz val="10"/>
        <rFont val="Calibri"/>
        <family val="2"/>
      </rPr>
      <t xml:space="preserve"> </t>
    </r>
    <r>
      <rPr>
        <sz val="10"/>
        <color indexed="49"/>
        <rFont val="Calibri"/>
        <family val="2"/>
      </rPr>
      <t xml:space="preserve"> 
</t>
    </r>
    <r>
      <rPr>
        <b/>
        <sz val="10"/>
        <color indexed="8"/>
        <rFont val="Calibri"/>
        <family val="2"/>
      </rPr>
      <t>Graphic</t>
    </r>
    <r>
      <rPr>
        <sz val="10"/>
        <color indexed="49"/>
        <rFont val="Calibri"/>
        <family val="2"/>
      </rPr>
      <t xml:space="preserve">. </t>
    </r>
    <r>
      <rPr>
        <b/>
        <sz val="10"/>
        <color indexed="10"/>
        <rFont val="Calibri"/>
        <family val="2"/>
      </rPr>
      <t>Please note that the radar graph only provides a general indication of performance. The closer the radar approaches the outside of the graph (green perimeter), the better the performance. However, within acceptable group score, be aware that there may be a ‘hidden’ red score that requires urgent action, for example, a serious shortcoming such as confined space entry that needs to be addressed urgently.</t>
    </r>
    <r>
      <rPr>
        <b/>
        <sz val="10"/>
        <color indexed="49"/>
        <rFont val="Calibri"/>
        <family val="2"/>
      </rPr>
      <t xml:space="preserve"> </t>
    </r>
    <r>
      <rPr>
        <sz val="10"/>
        <color indexed="49"/>
        <rFont val="Calibri"/>
        <family val="2"/>
      </rPr>
      <t xml:space="preserve">
</t>
    </r>
    <r>
      <rPr>
        <sz val="10"/>
        <rFont val="Calibri"/>
        <family val="2"/>
      </rPr>
      <t>Where ‘NA’ is displayed alongside a label on the graph, this indicates that one of the questions in the Group has been scored as ‘Not Applicable’.</t>
    </r>
  </si>
  <si>
    <r>
      <t xml:space="preserve">General layout 
</t>
    </r>
    <r>
      <rPr>
        <sz val="10"/>
        <color indexed="8"/>
        <rFont val="Calibri"/>
        <family val="2"/>
      </rPr>
      <t>The SbA spreadsheet comprises the following pages:</t>
    </r>
    <r>
      <rPr>
        <b/>
        <sz val="10"/>
        <color indexed="8"/>
        <rFont val="Calibri"/>
        <family val="2"/>
      </rPr>
      <t xml:space="preserve"> 
</t>
    </r>
    <r>
      <rPr>
        <sz val="10"/>
        <color indexed="8"/>
        <rFont val="Calibri"/>
        <family val="2"/>
      </rPr>
      <t xml:space="preserve">
</t>
    </r>
    <r>
      <rPr>
        <b/>
        <sz val="10"/>
        <color indexed="8"/>
        <rFont val="Calibri"/>
        <family val="2"/>
      </rPr>
      <t>1.        Cover page</t>
    </r>
    <r>
      <rPr>
        <sz val="10"/>
        <color indexed="8"/>
        <rFont val="Calibri"/>
        <family val="2"/>
      </rPr>
      <t xml:space="preserve">. User to type Site Name, Auditor Details, and Date. This is necessary to auto-generate page headings </t>
    </r>
    <r>
      <rPr>
        <b/>
        <sz val="10"/>
        <color indexed="8"/>
        <rFont val="Calibri"/>
        <family val="2"/>
      </rPr>
      <t xml:space="preserve">
2.        Readme</t>
    </r>
    <r>
      <rPr>
        <sz val="10"/>
        <color indexed="8"/>
        <rFont val="Calibri"/>
        <family val="2"/>
      </rPr>
      <t>. This contains instructions for the SbA Audi</t>
    </r>
    <r>
      <rPr>
        <b/>
        <sz val="10"/>
        <color indexed="8"/>
        <rFont val="Calibri"/>
        <family val="2"/>
      </rPr>
      <t xml:space="preserve">t  
3.        Contents  
4.        Audit Pages
    </t>
    </r>
    <r>
      <rPr>
        <sz val="10"/>
        <color indexed="8"/>
        <rFont val="Calibri"/>
        <family val="2"/>
      </rPr>
      <t>Five generic sections plus a sector specific section.</t>
    </r>
    <r>
      <rPr>
        <b/>
        <sz val="10"/>
        <color indexed="8"/>
        <rFont val="Calibri"/>
        <family val="2"/>
      </rPr>
      <t xml:space="preserve">  
   Scores must be entered </t>
    </r>
    <r>
      <rPr>
        <b/>
        <sz val="10"/>
        <rFont val="Calibri"/>
        <family val="2"/>
      </rPr>
      <t>(in the yellow shaded boxes)</t>
    </r>
    <r>
      <rPr>
        <b/>
        <sz val="10"/>
        <color indexed="8"/>
        <rFont val="Calibri"/>
        <family val="2"/>
      </rPr>
      <t xml:space="preserve"> 
  </t>
    </r>
    <r>
      <rPr>
        <b/>
        <sz val="10"/>
        <color indexed="10"/>
        <rFont val="Calibri"/>
        <family val="2"/>
      </rPr>
      <t xml:space="preserve"> 1.        0 for a red rating (below standard)</t>
    </r>
    <r>
      <rPr>
        <b/>
        <sz val="10"/>
        <color indexed="8"/>
        <rFont val="Calibri"/>
        <family val="2"/>
      </rPr>
      <t xml:space="preserve"> 
   </t>
    </r>
    <r>
      <rPr>
        <b/>
        <sz val="10"/>
        <color indexed="51"/>
        <rFont val="Calibri"/>
        <family val="2"/>
      </rPr>
      <t xml:space="preserve">2.        </t>
    </r>
    <r>
      <rPr>
        <b/>
        <sz val="10"/>
        <color indexed="53"/>
        <rFont val="Calibri"/>
        <family val="2"/>
      </rPr>
      <t xml:space="preserve">1 for an amber rating (minimum standard) </t>
    </r>
    <r>
      <rPr>
        <b/>
        <sz val="10"/>
        <color indexed="8"/>
        <rFont val="Calibri"/>
        <family val="2"/>
      </rPr>
      <t xml:space="preserve">
   </t>
    </r>
    <r>
      <rPr>
        <b/>
        <sz val="10"/>
        <color indexed="21"/>
        <rFont val="Calibri"/>
        <family val="2"/>
      </rPr>
      <t>3.</t>
    </r>
    <r>
      <rPr>
        <b/>
        <sz val="10"/>
        <color indexed="13"/>
        <rFont val="Calibri"/>
        <family val="2"/>
      </rPr>
      <t xml:space="preserve">        </t>
    </r>
    <r>
      <rPr>
        <b/>
        <sz val="10"/>
        <color indexed="21"/>
        <rFont val="Calibri"/>
        <family val="2"/>
      </rPr>
      <t xml:space="preserve">2 for a green rating (good practice) </t>
    </r>
  </si>
  <si>
    <t>Guarding is effective.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</si>
</sst>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107">
    <font>
      <sz val="11"/>
      <color theme="1"/>
      <name val="Calibri"/>
      <family val="2"/>
    </font>
    <font>
      <sz val="11"/>
      <color indexed="8"/>
      <name val="Calibri"/>
      <family val="2"/>
    </font>
    <font>
      <sz val="8"/>
      <color indexed="8"/>
      <name val="Trebuchet MS"/>
      <family val="2"/>
    </font>
    <font>
      <b/>
      <sz val="11"/>
      <color indexed="8"/>
      <name val="Trebuchet MS"/>
      <family val="2"/>
    </font>
    <font>
      <sz val="11"/>
      <color indexed="8"/>
      <name val="Trebuchet MS"/>
      <family val="2"/>
    </font>
    <font>
      <i/>
      <sz val="11"/>
      <color indexed="8"/>
      <name val="Trebuchet MS"/>
      <family val="2"/>
    </font>
    <font>
      <sz val="11"/>
      <color indexed="17"/>
      <name val="Trebuchet MS"/>
      <family val="2"/>
    </font>
    <font>
      <sz val="11"/>
      <name val="Trebuchet MS"/>
      <family val="2"/>
    </font>
    <font>
      <sz val="10"/>
      <color indexed="8"/>
      <name val="Calibri"/>
      <family val="2"/>
    </font>
    <font>
      <sz val="10"/>
      <color indexed="8"/>
      <name val="Trebuchet MS"/>
      <family val="2"/>
    </font>
    <font>
      <b/>
      <sz val="10"/>
      <color indexed="8"/>
      <name val="Trebuchet MS"/>
      <family val="2"/>
    </font>
    <font>
      <sz val="11"/>
      <color indexed="10"/>
      <name val="Trebuchet MS"/>
      <family val="2"/>
    </font>
    <font>
      <sz val="14"/>
      <color indexed="48"/>
      <name val="Trebuchet MS"/>
      <family val="2"/>
    </font>
    <font>
      <b/>
      <sz val="11"/>
      <color indexed="62"/>
      <name val="Trebuchet MS"/>
      <family val="2"/>
    </font>
    <font>
      <b/>
      <sz val="12"/>
      <color indexed="62"/>
      <name val="Trebuchet MS"/>
      <family val="2"/>
    </font>
    <font>
      <b/>
      <sz val="14"/>
      <color indexed="8"/>
      <name val="Trebuchet MS"/>
      <family val="2"/>
    </font>
    <font>
      <b/>
      <sz val="14"/>
      <color indexed="62"/>
      <name val="Trebuchet MS"/>
      <family val="2"/>
    </font>
    <font>
      <b/>
      <sz val="14"/>
      <color indexed="21"/>
      <name val="Trebuchet MS"/>
      <family val="2"/>
    </font>
    <font>
      <sz val="8"/>
      <name val="Calibri"/>
      <family val="2"/>
    </font>
    <font>
      <sz val="14"/>
      <color indexed="62"/>
      <name val="Trebuchet MS"/>
      <family val="2"/>
    </font>
    <font>
      <sz val="14"/>
      <color indexed="48"/>
      <name val="Calibri"/>
      <family val="2"/>
    </font>
    <font>
      <b/>
      <sz val="14"/>
      <color indexed="48"/>
      <name val="Trebuchet MS"/>
      <family val="2"/>
    </font>
    <font>
      <sz val="12"/>
      <color indexed="8"/>
      <name val="Calibri"/>
      <family val="2"/>
    </font>
    <font>
      <sz val="12"/>
      <name val="Trebuchet MS"/>
      <family val="2"/>
    </font>
    <font>
      <sz val="12"/>
      <color indexed="8"/>
      <name val="Trebuchet MS"/>
      <family val="2"/>
    </font>
    <font>
      <sz val="12"/>
      <color indexed="62"/>
      <name val="Calibri"/>
      <family val="2"/>
    </font>
    <font>
      <sz val="8"/>
      <color indexed="8"/>
      <name val="Calibri"/>
      <family val="2"/>
    </font>
    <font>
      <b/>
      <i/>
      <sz val="16"/>
      <color indexed="16"/>
      <name val="Trebuchet MS"/>
      <family val="2"/>
    </font>
    <font>
      <b/>
      <sz val="11"/>
      <color indexed="10"/>
      <name val="Trebuchet MS"/>
      <family val="2"/>
    </font>
    <font>
      <sz val="10"/>
      <color indexed="10"/>
      <name val="Trebuchet MS"/>
      <family val="2"/>
    </font>
    <font>
      <i/>
      <sz val="10"/>
      <name val="Trebuchet MS"/>
      <family val="2"/>
    </font>
    <font>
      <b/>
      <sz val="11"/>
      <color indexed="16"/>
      <name val="Trebuchet MS"/>
      <family val="2"/>
    </font>
    <font>
      <b/>
      <sz val="11"/>
      <color indexed="51"/>
      <name val="Trebuchet MS"/>
      <family val="2"/>
    </font>
    <font>
      <sz val="10"/>
      <color indexed="49"/>
      <name val="Calibri"/>
      <family val="2"/>
    </font>
    <font>
      <sz val="10"/>
      <name val="Calibri"/>
      <family val="2"/>
    </font>
    <font>
      <b/>
      <sz val="10"/>
      <name val="Calibri"/>
      <family val="2"/>
    </font>
    <font>
      <b/>
      <sz val="10"/>
      <color indexed="10"/>
      <name val="Calibri"/>
      <family val="2"/>
    </font>
    <font>
      <b/>
      <sz val="10"/>
      <color indexed="49"/>
      <name val="Calibri"/>
      <family val="2"/>
    </font>
    <font>
      <b/>
      <sz val="10"/>
      <color indexed="51"/>
      <name val="Calibri"/>
      <family val="2"/>
    </font>
    <font>
      <b/>
      <sz val="10"/>
      <color indexed="13"/>
      <name val="Calibri"/>
      <family val="2"/>
    </font>
    <font>
      <b/>
      <sz val="10"/>
      <color indexed="8"/>
      <name val="Calibri"/>
      <family val="2"/>
    </font>
    <font>
      <sz val="10"/>
      <color indexed="10"/>
      <name val="Calibri"/>
      <family val="2"/>
    </font>
    <font>
      <b/>
      <sz val="10"/>
      <color indexed="30"/>
      <name val="Calibri"/>
      <family val="2"/>
    </font>
    <font>
      <b/>
      <sz val="10"/>
      <color indexed="53"/>
      <name val="Calibri"/>
      <family val="2"/>
    </font>
    <font>
      <b/>
      <sz val="10"/>
      <color indexed="2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58"/>
      <name val="Calibri"/>
      <family val="2"/>
    </font>
    <font>
      <b/>
      <sz val="15"/>
      <color indexed="49"/>
      <name val="Calibri"/>
      <family val="2"/>
    </font>
    <font>
      <b/>
      <sz val="13"/>
      <color indexed="49"/>
      <name val="Calibri"/>
      <family val="2"/>
    </font>
    <font>
      <b/>
      <sz val="11"/>
      <color indexed="49"/>
      <name val="Calibri"/>
      <family val="2"/>
    </font>
    <font>
      <u val="single"/>
      <sz val="11"/>
      <color indexed="12"/>
      <name val="Calibri"/>
      <family val="2"/>
    </font>
    <font>
      <sz val="11"/>
      <color indexed="54"/>
      <name val="Calibri"/>
      <family val="2"/>
    </font>
    <font>
      <sz val="11"/>
      <color indexed="52"/>
      <name val="Calibri"/>
      <family val="2"/>
    </font>
    <font>
      <sz val="11"/>
      <color indexed="60"/>
      <name val="Calibri"/>
      <family val="2"/>
    </font>
    <font>
      <b/>
      <sz val="11"/>
      <color indexed="63"/>
      <name val="Calibri"/>
      <family val="2"/>
    </font>
    <font>
      <sz val="18"/>
      <color indexed="49"/>
      <name val="Cambria"/>
      <family val="2"/>
    </font>
    <font>
      <b/>
      <sz val="11"/>
      <color indexed="8"/>
      <name val="Calibri"/>
      <family val="2"/>
    </font>
    <font>
      <sz val="11"/>
      <color indexed="10"/>
      <name val="Calibri"/>
      <family val="2"/>
    </font>
    <font>
      <b/>
      <sz val="11"/>
      <color indexed="21"/>
      <name val="Trebuchet MS"/>
      <family val="2"/>
    </font>
    <font>
      <b/>
      <sz val="8"/>
      <color indexed="8"/>
      <name val="Calibri"/>
      <family val="2"/>
    </font>
    <font>
      <sz val="8"/>
      <color indexed="10"/>
      <name val="Calibri"/>
      <family val="2"/>
    </font>
    <font>
      <sz val="8"/>
      <color indexed="51"/>
      <name val="Calibri"/>
      <family val="2"/>
    </font>
    <font>
      <sz val="8"/>
      <color indexed="57"/>
      <name val="Calibri"/>
      <family val="2"/>
    </font>
    <font>
      <sz val="8"/>
      <color indexed="49"/>
      <name val="Calibri"/>
      <family val="2"/>
    </font>
    <font>
      <sz val="8"/>
      <color indexed="51"/>
      <name val="Symbol"/>
      <family val="1"/>
    </font>
    <font>
      <sz val="8"/>
      <color indexed="57"/>
      <name val="Symbol"/>
      <family val="1"/>
    </font>
    <font>
      <sz val="8"/>
      <color indexed="8"/>
      <name val="Symbol"/>
      <family val="1"/>
    </font>
    <font>
      <sz val="24"/>
      <color indexed="30"/>
      <name val="Trebuchet MS"/>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1"/>
      <color rgb="FF00B050"/>
      <name val="Trebuchet MS"/>
      <family val="2"/>
    </font>
    <font>
      <sz val="8"/>
      <color theme="1"/>
      <name val="Calibri"/>
      <family val="2"/>
    </font>
    <font>
      <b/>
      <sz val="8"/>
      <color theme="1"/>
      <name val="Calibri"/>
      <family val="2"/>
    </font>
    <font>
      <sz val="8"/>
      <color rgb="FFFF0000"/>
      <name val="Calibri"/>
      <family val="2"/>
    </font>
    <font>
      <sz val="8"/>
      <color rgb="FFFFC000"/>
      <name val="Calibri"/>
      <family val="2"/>
    </font>
    <font>
      <sz val="8"/>
      <color rgb="FF70AD47"/>
      <name val="Calibri"/>
      <family val="2"/>
    </font>
    <font>
      <sz val="8"/>
      <color rgb="FF4472C4"/>
      <name val="Calibri"/>
      <family val="2"/>
    </font>
    <font>
      <sz val="8"/>
      <color rgb="FFFFC000"/>
      <name val="Symbol"/>
      <family val="1"/>
    </font>
    <font>
      <sz val="8"/>
      <color rgb="FF70AD47"/>
      <name val="Symbol"/>
      <family val="1"/>
    </font>
    <font>
      <sz val="8"/>
      <color theme="1"/>
      <name val="Symbol"/>
      <family val="1"/>
    </font>
    <font>
      <b/>
      <sz val="10"/>
      <color theme="1"/>
      <name val="Calibri"/>
      <family val="2"/>
    </font>
    <font>
      <sz val="10"/>
      <color theme="1"/>
      <name val="Calibri"/>
      <family val="2"/>
    </font>
    <font>
      <sz val="10"/>
      <color rgb="FF4472C4"/>
      <name val="Calibri"/>
      <family val="2"/>
    </font>
    <font>
      <sz val="10"/>
      <color rgb="FFFF0000"/>
      <name val="Calibri"/>
      <family val="2"/>
    </font>
    <font>
      <b/>
      <sz val="11"/>
      <color rgb="FFFF0000"/>
      <name val="Trebuchet MS"/>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10"/>
        <bgColor indexed="64"/>
      </patternFill>
    </fill>
    <fill>
      <patternFill patternType="solid">
        <fgColor indexed="52"/>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7"/>
        <bgColor indexed="64"/>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indexed="43"/>
        <bgColor indexed="64"/>
      </patternFill>
    </fill>
    <fill>
      <patternFill patternType="solid">
        <fgColor theme="1"/>
        <bgColor indexed="64"/>
      </patternFill>
    </fill>
    <fill>
      <patternFill patternType="solid">
        <fgColor indexed="4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style="medium">
        <color indexed="62"/>
      </left>
      <right style="thin">
        <color indexed="62"/>
      </right>
      <top style="medium">
        <color indexed="62"/>
      </top>
      <bottom style="medium">
        <color indexed="62"/>
      </bottom>
    </border>
    <border>
      <left style="thin">
        <color indexed="62"/>
      </left>
      <right style="thin">
        <color indexed="62"/>
      </right>
      <top style="medium">
        <color indexed="62"/>
      </top>
      <bottom style="medium">
        <color indexed="62"/>
      </bottom>
    </border>
    <border>
      <left style="medium">
        <color indexed="62"/>
      </left>
      <right style="thin">
        <color indexed="62"/>
      </right>
      <top style="medium">
        <color indexed="62"/>
      </top>
      <bottom style="thin">
        <color indexed="62"/>
      </bottom>
    </border>
    <border>
      <left style="thin">
        <color indexed="62"/>
      </left>
      <right style="thin">
        <color indexed="62"/>
      </right>
      <top style="medium">
        <color indexed="62"/>
      </top>
      <bottom style="thin">
        <color indexed="62"/>
      </bottom>
    </border>
    <border>
      <left style="thin">
        <color indexed="62"/>
      </left>
      <right style="medium">
        <color indexed="62"/>
      </right>
      <top style="medium">
        <color indexed="62"/>
      </top>
      <bottom style="medium">
        <color indexed="62"/>
      </bottom>
    </border>
    <border>
      <left/>
      <right style="thin"/>
      <top style="thin"/>
      <bottom style="thin"/>
    </border>
    <border>
      <left style="thin"/>
      <right/>
      <top/>
      <bottom style="thin"/>
    </border>
    <border>
      <left/>
      <right/>
      <top/>
      <bottom style="thin">
        <color indexed="16"/>
      </bottom>
    </border>
    <border>
      <left style="thin">
        <color indexed="16"/>
      </left>
      <right style="thin">
        <color indexed="16"/>
      </right>
      <top style="thin">
        <color indexed="16"/>
      </top>
      <bottom style="thin">
        <color indexed="16"/>
      </bottom>
    </border>
    <border>
      <left style="thin">
        <color indexed="62"/>
      </left>
      <right style="medium">
        <color indexed="62"/>
      </right>
      <top style="medium">
        <color indexed="62"/>
      </top>
      <bottom style="thin">
        <color indexed="62"/>
      </bottom>
    </border>
    <border>
      <left/>
      <right/>
      <top/>
      <bottom style="thin"/>
    </border>
    <border>
      <left/>
      <right style="thin"/>
      <top/>
      <bottom style="thin"/>
    </border>
    <border>
      <left style="medium">
        <color indexed="8"/>
      </left>
      <right/>
      <top style="medium">
        <color indexed="8"/>
      </top>
      <bottom/>
    </border>
    <border>
      <left/>
      <right/>
      <top style="medium">
        <color indexed="8"/>
      </top>
      <bottom/>
    </border>
    <border>
      <left/>
      <right style="medium">
        <color indexed="8"/>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style="medium">
        <color indexed="62"/>
      </left>
      <right/>
      <top style="thin">
        <color indexed="62"/>
      </top>
      <bottom style="medium">
        <color indexed="62"/>
      </bottom>
    </border>
    <border>
      <left/>
      <right/>
      <top style="thin">
        <color indexed="62"/>
      </top>
      <bottom style="medium">
        <color indexed="62"/>
      </bottom>
    </border>
    <border>
      <left/>
      <right style="medium">
        <color indexed="62"/>
      </right>
      <top style="thin">
        <color indexed="62"/>
      </top>
      <bottom style="medium">
        <color indexed="62"/>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medium">
        <color indexed="62"/>
      </left>
      <right/>
      <top style="medium">
        <color indexed="62"/>
      </top>
      <bottom/>
    </border>
    <border>
      <left style="medium">
        <color indexed="62"/>
      </left>
      <right/>
      <top/>
      <bottom style="medium">
        <color indexed="8"/>
      </bottom>
    </border>
    <border>
      <left/>
      <right/>
      <top style="medium">
        <color indexed="62"/>
      </top>
      <bottom style="medium">
        <color indexed="62"/>
      </bottom>
    </border>
    <border>
      <left/>
      <right style="medium">
        <color indexed="62"/>
      </right>
      <top style="medium">
        <color indexed="62"/>
      </top>
      <bottom/>
    </border>
    <border>
      <left/>
      <right style="medium">
        <color indexed="62"/>
      </right>
      <top/>
      <bottom style="medium">
        <color indexed="8"/>
      </bottom>
    </border>
    <border>
      <left style="thin"/>
      <right style="thin"/>
      <top style="thin"/>
      <bottom>
        <color indexed="63"/>
      </bottom>
    </border>
    <border>
      <left style="medium">
        <color indexed="62"/>
      </left>
      <right/>
      <top/>
      <bottom style="medium">
        <color indexed="62"/>
      </bottom>
    </border>
    <border>
      <left/>
      <right style="medium">
        <color indexed="62"/>
      </right>
      <top/>
      <bottom style="medium">
        <color indexed="62"/>
      </bottom>
    </border>
    <border>
      <left style="medium">
        <color indexed="62"/>
      </left>
      <right/>
      <top style="thin">
        <color indexed="62"/>
      </top>
      <bottom style="medium">
        <color indexed="8"/>
      </bottom>
    </border>
    <border>
      <left/>
      <right/>
      <top style="thin">
        <color indexed="62"/>
      </top>
      <bottom style="medium">
        <color indexed="8"/>
      </bottom>
    </border>
    <border>
      <left/>
      <right style="medium">
        <color indexed="62"/>
      </right>
      <top style="thin">
        <color indexed="62"/>
      </top>
      <bottom style="medium">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163">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vertical="top" wrapText="1"/>
    </xf>
    <xf numFmtId="0" fontId="3" fillId="0" borderId="0" xfId="0" applyFont="1" applyAlignment="1">
      <alignment horizontal="right"/>
    </xf>
    <xf numFmtId="0" fontId="4" fillId="0" borderId="0" xfId="0" applyFont="1" applyAlignment="1">
      <alignment horizontal="righ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1" xfId="0" applyFont="1" applyBorder="1" applyAlignment="1">
      <alignment horizontal="center"/>
    </xf>
    <xf numFmtId="0" fontId="3" fillId="0" borderId="10" xfId="0" applyFont="1" applyBorder="1" applyAlignment="1">
      <alignment/>
    </xf>
    <xf numFmtId="0" fontId="4" fillId="0" borderId="12" xfId="0" applyFont="1" applyBorder="1" applyAlignment="1">
      <alignment/>
    </xf>
    <xf numFmtId="0" fontId="0" fillId="0" borderId="10" xfId="0" applyBorder="1" applyAlignment="1">
      <alignment/>
    </xf>
    <xf numFmtId="0" fontId="7" fillId="0" borderId="10" xfId="0" applyFont="1" applyBorder="1" applyAlignment="1">
      <alignment vertical="top" wrapText="1"/>
    </xf>
    <xf numFmtId="0" fontId="4" fillId="0" borderId="0" xfId="0" applyFont="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0" fillId="0" borderId="0" xfId="0" applyAlignment="1">
      <alignment horizontal="center"/>
    </xf>
    <xf numFmtId="0" fontId="0" fillId="0" borderId="11" xfId="0" applyBorder="1" applyAlignment="1">
      <alignment horizontal="center"/>
    </xf>
    <xf numFmtId="0" fontId="4" fillId="0" borderId="15" xfId="0" applyFont="1" applyBorder="1" applyAlignment="1">
      <alignment/>
    </xf>
    <xf numFmtId="0" fontId="4" fillId="0" borderId="16" xfId="0" applyFont="1" applyBorder="1" applyAlignment="1">
      <alignment horizontal="center"/>
    </xf>
    <xf numFmtId="0" fontId="4" fillId="33" borderId="0" xfId="0" applyFont="1" applyFill="1" applyAlignment="1">
      <alignment/>
    </xf>
    <xf numFmtId="0" fontId="4" fillId="33" borderId="0" xfId="0" applyFont="1" applyFill="1" applyAlignment="1">
      <alignment horizontal="center"/>
    </xf>
    <xf numFmtId="0" fontId="3" fillId="33" borderId="0" xfId="0" applyFont="1" applyFill="1" applyAlignment="1">
      <alignment horizontal="center"/>
    </xf>
    <xf numFmtId="1" fontId="4" fillId="33" borderId="0" xfId="0" applyNumberFormat="1" applyFont="1" applyFill="1" applyAlignment="1">
      <alignment/>
    </xf>
    <xf numFmtId="0" fontId="3" fillId="33" borderId="0" xfId="0" applyFont="1" applyFill="1" applyAlignment="1">
      <alignment/>
    </xf>
    <xf numFmtId="0" fontId="0" fillId="33" borderId="0" xfId="0" applyFill="1" applyAlignment="1">
      <alignment/>
    </xf>
    <xf numFmtId="0" fontId="2" fillId="0" borderId="0" xfId="0" applyFont="1" applyAlignment="1">
      <alignment horizontal="center"/>
    </xf>
    <xf numFmtId="0" fontId="0" fillId="0" borderId="0" xfId="0" applyAlignment="1">
      <alignment horizontal="left"/>
    </xf>
    <xf numFmtId="0" fontId="12" fillId="0" borderId="0" xfId="0" applyFont="1" applyAlignment="1">
      <alignment/>
    </xf>
    <xf numFmtId="0" fontId="3" fillId="34" borderId="17" xfId="0" applyFont="1" applyFill="1" applyBorder="1" applyAlignment="1">
      <alignment horizontal="center" vertical="top" wrapText="1"/>
    </xf>
    <xf numFmtId="0" fontId="3" fillId="35" borderId="18" xfId="0" applyFont="1" applyFill="1" applyBorder="1" applyAlignment="1">
      <alignment horizontal="center" vertical="top" wrapText="1"/>
    </xf>
    <xf numFmtId="0" fontId="15" fillId="0" borderId="0" xfId="0" applyFont="1" applyAlignment="1">
      <alignment vertical="top"/>
    </xf>
    <xf numFmtId="0" fontId="13" fillId="36" borderId="19" xfId="0" applyFont="1" applyFill="1" applyBorder="1" applyAlignment="1">
      <alignment horizontal="center" vertical="center" wrapText="1"/>
    </xf>
    <xf numFmtId="0" fontId="4" fillId="37" borderId="20" xfId="0" applyFont="1" applyFill="1" applyBorder="1" applyAlignment="1">
      <alignment vertical="center" wrapText="1"/>
    </xf>
    <xf numFmtId="0" fontId="4" fillId="38" borderId="20" xfId="0" applyFont="1" applyFill="1" applyBorder="1" applyAlignment="1">
      <alignment vertical="center" wrapText="1"/>
    </xf>
    <xf numFmtId="0" fontId="19" fillId="0" borderId="0" xfId="0" applyFont="1" applyAlignment="1">
      <alignment/>
    </xf>
    <xf numFmtId="0" fontId="20" fillId="0" borderId="0" xfId="0" applyFont="1" applyAlignment="1">
      <alignment/>
    </xf>
    <xf numFmtId="0" fontId="24" fillId="0" borderId="0" xfId="0" applyFont="1" applyAlignment="1">
      <alignment horizontal="center" vertical="center"/>
    </xf>
    <xf numFmtId="0" fontId="4" fillId="0" borderId="0" xfId="0" applyFont="1" applyAlignment="1">
      <alignment horizontal="center" vertical="center"/>
    </xf>
    <xf numFmtId="0" fontId="3" fillId="39" borderId="21" xfId="0" applyFont="1" applyFill="1" applyBorder="1" applyAlignment="1">
      <alignment horizontal="center" vertical="top" wrapText="1"/>
    </xf>
    <xf numFmtId="0" fontId="26" fillId="0" borderId="0" xfId="0" applyFont="1" applyAlignment="1">
      <alignment/>
    </xf>
    <xf numFmtId="0" fontId="14" fillId="0" borderId="0" xfId="0" applyFont="1" applyAlignment="1">
      <alignment horizontal="center"/>
    </xf>
    <xf numFmtId="0" fontId="25" fillId="0" borderId="0" xfId="0" applyFont="1" applyAlignment="1">
      <alignment horizontal="center"/>
    </xf>
    <xf numFmtId="0" fontId="16" fillId="0" borderId="0" xfId="0" applyFont="1" applyAlignment="1">
      <alignment horizontal="center"/>
    </xf>
    <xf numFmtId="0" fontId="24" fillId="0" borderId="0" xfId="0" applyFont="1" applyAlignment="1">
      <alignment/>
    </xf>
    <xf numFmtId="0" fontId="22" fillId="0" borderId="0" xfId="0" applyFont="1" applyAlignment="1">
      <alignment/>
    </xf>
    <xf numFmtId="0" fontId="22" fillId="0" borderId="11" xfId="0" applyFont="1" applyBorder="1" applyAlignment="1">
      <alignment/>
    </xf>
    <xf numFmtId="0" fontId="22" fillId="0" borderId="0" xfId="0" applyFont="1" applyAlignment="1">
      <alignment horizontal="left"/>
    </xf>
    <xf numFmtId="0" fontId="26" fillId="0" borderId="0" xfId="0" applyFont="1" applyAlignment="1">
      <alignment horizontal="left"/>
    </xf>
    <xf numFmtId="0" fontId="24" fillId="0" borderId="0" xfId="0" applyFont="1" applyAlignment="1">
      <alignment horizontal="left" indent="1"/>
    </xf>
    <xf numFmtId="0" fontId="22" fillId="0" borderId="0" xfId="0" applyFont="1" applyAlignment="1">
      <alignment horizontal="left" indent="1"/>
    </xf>
    <xf numFmtId="0" fontId="3" fillId="0" borderId="10" xfId="0" applyFont="1" applyBorder="1" applyAlignment="1">
      <alignment/>
    </xf>
    <xf numFmtId="0" fontId="4" fillId="0" borderId="22" xfId="0" applyFont="1" applyBorder="1" applyAlignment="1">
      <alignment horizontal="center"/>
    </xf>
    <xf numFmtId="0" fontId="4" fillId="0" borderId="23" xfId="0" applyFont="1" applyBorder="1" applyAlignment="1">
      <alignment/>
    </xf>
    <xf numFmtId="0" fontId="4" fillId="36" borderId="20" xfId="0" applyFont="1" applyFill="1" applyBorder="1" applyAlignment="1">
      <alignment vertical="center" wrapText="1"/>
    </xf>
    <xf numFmtId="0" fontId="3" fillId="0" borderId="0" xfId="0" applyFont="1" applyAlignment="1">
      <alignment/>
    </xf>
    <xf numFmtId="0" fontId="21" fillId="0" borderId="0" xfId="0" applyFont="1" applyAlignment="1">
      <alignment horizontal="left"/>
    </xf>
    <xf numFmtId="0" fontId="16" fillId="0" borderId="0" xfId="0" applyFont="1" applyAlignment="1">
      <alignment horizontal="right"/>
    </xf>
    <xf numFmtId="14" fontId="16" fillId="0" borderId="0" xfId="0" applyNumberFormat="1" applyFont="1" applyAlignment="1">
      <alignment horizontal="right"/>
    </xf>
    <xf numFmtId="0" fontId="23" fillId="0" borderId="24" xfId="0" applyFont="1" applyBorder="1" applyAlignment="1">
      <alignment horizontal="left" vertical="center" wrapText="1"/>
    </xf>
    <xf numFmtId="0" fontId="13" fillId="0" borderId="0" xfId="0" applyFont="1" applyAlignment="1">
      <alignment horizontal="right"/>
    </xf>
    <xf numFmtId="0" fontId="13" fillId="0" borderId="0" xfId="0" applyFont="1" applyAlignment="1">
      <alignment horizontal="center"/>
    </xf>
    <xf numFmtId="0" fontId="13" fillId="0" borderId="0" xfId="0" applyFont="1" applyAlignment="1">
      <alignment/>
    </xf>
    <xf numFmtId="0" fontId="31" fillId="0" borderId="0" xfId="0" applyFont="1" applyAlignment="1">
      <alignment horizontal="right"/>
    </xf>
    <xf numFmtId="0" fontId="31" fillId="0" borderId="0" xfId="0" applyFont="1" applyAlignment="1">
      <alignment horizontal="center"/>
    </xf>
    <xf numFmtId="0" fontId="31" fillId="0" borderId="0" xfId="0" applyFont="1" applyAlignment="1">
      <alignment/>
    </xf>
    <xf numFmtId="0" fontId="3" fillId="0" borderId="0" xfId="0" applyFont="1" applyAlignment="1">
      <alignment horizontal="center"/>
    </xf>
    <xf numFmtId="0" fontId="3" fillId="0" borderId="0" xfId="0" applyFont="1" applyAlignment="1">
      <alignment horizontal="left"/>
    </xf>
    <xf numFmtId="0" fontId="4" fillId="0" borderId="0" xfId="0" applyFont="1" applyAlignment="1">
      <alignment horizontal="left"/>
    </xf>
    <xf numFmtId="0" fontId="4" fillId="40" borderId="0" xfId="0" applyFont="1" applyFill="1" applyAlignment="1">
      <alignment horizontal="center"/>
    </xf>
    <xf numFmtId="49" fontId="3" fillId="0" borderId="0" xfId="0" applyNumberFormat="1" applyFont="1" applyAlignment="1">
      <alignment/>
    </xf>
    <xf numFmtId="0" fontId="90" fillId="0" borderId="0" xfId="0" applyFont="1" applyAlignment="1">
      <alignment/>
    </xf>
    <xf numFmtId="0" fontId="14" fillId="0" borderId="0" xfId="0" applyFont="1" applyAlignment="1">
      <alignment/>
    </xf>
    <xf numFmtId="14" fontId="14" fillId="0" borderId="0" xfId="0" applyNumberFormat="1" applyFont="1" applyAlignment="1">
      <alignment horizontal="left"/>
    </xf>
    <xf numFmtId="0" fontId="7" fillId="0" borderId="25" xfId="0" applyFont="1" applyBorder="1" applyAlignment="1">
      <alignment horizontal="left" vertical="center" wrapText="1"/>
    </xf>
    <xf numFmtId="0" fontId="27" fillId="41" borderId="0" xfId="0" applyFont="1" applyFill="1" applyAlignment="1">
      <alignment horizontal="center" wrapText="1"/>
    </xf>
    <xf numFmtId="49" fontId="3" fillId="42" borderId="0" xfId="0" applyNumberFormat="1" applyFont="1" applyFill="1" applyAlignment="1" applyProtection="1">
      <alignment/>
      <protection locked="0"/>
    </xf>
    <xf numFmtId="14" fontId="3" fillId="42" borderId="0" xfId="0" applyNumberFormat="1" applyFont="1" applyFill="1" applyAlignment="1" applyProtection="1">
      <alignment/>
      <protection locked="0"/>
    </xf>
    <xf numFmtId="0" fontId="17" fillId="43" borderId="26" xfId="0" applyFont="1" applyFill="1" applyBorder="1" applyAlignment="1" applyProtection="1">
      <alignment horizontal="center" vertical="center" wrapText="1"/>
      <protection locked="0"/>
    </xf>
    <xf numFmtId="0" fontId="4" fillId="0" borderId="0" xfId="0" applyFont="1" applyAlignment="1" applyProtection="1">
      <alignment/>
      <protection locked="0"/>
    </xf>
    <xf numFmtId="0" fontId="2" fillId="0" borderId="0" xfId="0" applyFont="1" applyAlignment="1" applyProtection="1">
      <alignment/>
      <protection locked="0"/>
    </xf>
    <xf numFmtId="0" fontId="4" fillId="38" borderId="20" xfId="0" applyFont="1" applyFill="1" applyBorder="1" applyAlignment="1" applyProtection="1">
      <alignment vertical="center" wrapText="1"/>
      <protection locked="0"/>
    </xf>
    <xf numFmtId="0" fontId="4" fillId="0" borderId="13" xfId="0" applyFont="1" applyBorder="1" applyAlignment="1">
      <alignment/>
    </xf>
    <xf numFmtId="0" fontId="4" fillId="0" borderId="14" xfId="0" applyFont="1" applyBorder="1"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0" fillId="0" borderId="0" xfId="0" applyBorder="1" applyAlignment="1">
      <alignment horizontal="center"/>
    </xf>
    <xf numFmtId="0" fontId="3" fillId="0" borderId="12" xfId="0" applyFont="1" applyBorder="1" applyAlignment="1">
      <alignment/>
    </xf>
    <xf numFmtId="0" fontId="3" fillId="0" borderId="12" xfId="0" applyFont="1" applyBorder="1" applyAlignment="1">
      <alignment/>
    </xf>
    <xf numFmtId="0" fontId="28" fillId="0" borderId="27" xfId="0" applyFont="1" applyBorder="1" applyAlignment="1">
      <alignment horizontal="center"/>
    </xf>
    <xf numFmtId="0" fontId="32" fillId="44" borderId="27" xfId="0" applyFont="1" applyFill="1" applyBorder="1" applyAlignment="1">
      <alignment horizontal="center"/>
    </xf>
    <xf numFmtId="0" fontId="92" fillId="0" borderId="27" xfId="0" applyFont="1" applyBorder="1" applyAlignment="1">
      <alignment horizontal="center"/>
    </xf>
    <xf numFmtId="0" fontId="3" fillId="0" borderId="28" xfId="0" applyFont="1" applyBorder="1" applyAlignment="1">
      <alignment horizontal="center"/>
    </xf>
    <xf numFmtId="0" fontId="93" fillId="0" borderId="0" xfId="0" applyFont="1" applyAlignment="1">
      <alignment vertical="center" wrapText="1"/>
    </xf>
    <xf numFmtId="0" fontId="94" fillId="0" borderId="0" xfId="0" applyFont="1" applyAlignment="1">
      <alignment vertical="center" wrapText="1"/>
    </xf>
    <xf numFmtId="0" fontId="93" fillId="0" borderId="0" xfId="0" applyFont="1" applyAlignment="1">
      <alignment horizontal="left" vertical="center" wrapText="1"/>
    </xf>
    <xf numFmtId="0" fontId="94" fillId="0" borderId="0" xfId="0" applyFont="1" applyAlignment="1">
      <alignment horizontal="left" vertical="center" wrapText="1"/>
    </xf>
    <xf numFmtId="0" fontId="95" fillId="0" borderId="0" xfId="0" applyFont="1" applyAlignment="1">
      <alignment horizontal="left" vertical="center" wrapText="1"/>
    </xf>
    <xf numFmtId="0" fontId="96" fillId="0" borderId="0" xfId="0" applyFont="1" applyAlignment="1">
      <alignment horizontal="left" vertical="center" wrapText="1"/>
    </xf>
    <xf numFmtId="0" fontId="97" fillId="0" borderId="0" xfId="0" applyFont="1" applyAlignment="1">
      <alignment horizontal="left" vertical="center" wrapText="1"/>
    </xf>
    <xf numFmtId="0" fontId="98" fillId="0" borderId="0" xfId="0" applyFont="1" applyAlignment="1">
      <alignment vertical="center" wrapText="1"/>
    </xf>
    <xf numFmtId="0" fontId="99" fillId="0" borderId="0" xfId="0" applyFont="1" applyAlignment="1">
      <alignment horizontal="left" vertical="center" wrapText="1"/>
    </xf>
    <xf numFmtId="0" fontId="100" fillId="0" borderId="0" xfId="0" applyFont="1" applyAlignment="1">
      <alignment horizontal="left" vertical="center" wrapText="1"/>
    </xf>
    <xf numFmtId="0" fontId="84" fillId="0" borderId="0" xfId="53" applyAlignment="1">
      <alignment vertical="center" wrapText="1"/>
    </xf>
    <xf numFmtId="0" fontId="84" fillId="0" borderId="0" xfId="53" applyAlignment="1">
      <alignment wrapText="1"/>
    </xf>
    <xf numFmtId="0" fontId="101" fillId="0" borderId="0" xfId="0" applyFont="1" applyAlignment="1">
      <alignment horizontal="left" vertical="center" wrapText="1" indent="1"/>
    </xf>
    <xf numFmtId="0" fontId="93" fillId="0" borderId="0" xfId="0" applyFont="1" applyAlignment="1">
      <alignment horizontal="left" vertical="top" wrapText="1"/>
    </xf>
    <xf numFmtId="0" fontId="94" fillId="0" borderId="0" xfId="0" applyFont="1" applyAlignment="1">
      <alignment vertical="top" wrapText="1"/>
    </xf>
    <xf numFmtId="0" fontId="102" fillId="0" borderId="0" xfId="0" applyFont="1" applyAlignment="1">
      <alignment vertical="center"/>
    </xf>
    <xf numFmtId="0" fontId="102" fillId="0" borderId="0" xfId="0" applyFont="1" applyAlignment="1">
      <alignment vertical="center" wrapText="1"/>
    </xf>
    <xf numFmtId="0" fontId="103" fillId="0" borderId="0" xfId="0" applyFont="1" applyAlignment="1">
      <alignment vertical="center" wrapText="1"/>
    </xf>
    <xf numFmtId="0" fontId="104" fillId="0" borderId="0" xfId="0" applyFont="1" applyAlignment="1">
      <alignment vertical="top" wrapText="1"/>
    </xf>
    <xf numFmtId="0" fontId="102" fillId="0" borderId="0" xfId="0" applyFont="1" applyAlignment="1">
      <alignment vertical="top" wrapText="1"/>
    </xf>
    <xf numFmtId="0" fontId="103" fillId="0" borderId="0" xfId="0" applyFont="1" applyAlignment="1">
      <alignment horizontal="left" vertical="top" wrapText="1"/>
    </xf>
    <xf numFmtId="0" fontId="105" fillId="0" borderId="0" xfId="0" applyFont="1" applyAlignment="1">
      <alignment horizontal="left" vertical="top" wrapText="1"/>
    </xf>
    <xf numFmtId="0" fontId="28" fillId="41" borderId="29" xfId="0" applyFont="1" applyFill="1" applyBorder="1" applyAlignment="1">
      <alignment horizontal="left" vertical="center" wrapText="1" indent="1"/>
    </xf>
    <xf numFmtId="0" fontId="0" fillId="41" borderId="30" xfId="0" applyFill="1" applyBorder="1" applyAlignment="1">
      <alignment horizontal="left" vertical="center" indent="1"/>
    </xf>
    <xf numFmtId="0" fontId="0" fillId="41" borderId="31" xfId="0" applyFill="1" applyBorder="1" applyAlignment="1">
      <alignment horizontal="left" vertical="center" indent="1"/>
    </xf>
    <xf numFmtId="0" fontId="0" fillId="41" borderId="32" xfId="0" applyFill="1" applyBorder="1" applyAlignment="1">
      <alignment horizontal="left" vertical="center" indent="1"/>
    </xf>
    <xf numFmtId="0" fontId="0" fillId="41" borderId="0" xfId="0" applyFill="1" applyAlignment="1">
      <alignment horizontal="left" vertical="center" indent="1"/>
    </xf>
    <xf numFmtId="0" fontId="0" fillId="41" borderId="33" xfId="0" applyFill="1" applyBorder="1" applyAlignment="1">
      <alignment horizontal="left" vertical="center" indent="1"/>
    </xf>
    <xf numFmtId="0" fontId="0" fillId="41" borderId="34" xfId="0" applyFill="1" applyBorder="1" applyAlignment="1">
      <alignment horizontal="left" vertical="center" indent="1"/>
    </xf>
    <xf numFmtId="0" fontId="0" fillId="41" borderId="35" xfId="0" applyFill="1" applyBorder="1" applyAlignment="1">
      <alignment horizontal="left" vertical="center" indent="1"/>
    </xf>
    <xf numFmtId="0" fontId="0" fillId="41" borderId="36" xfId="0" applyFill="1" applyBorder="1" applyAlignment="1">
      <alignment horizontal="left" vertical="center" indent="1"/>
    </xf>
    <xf numFmtId="0" fontId="106" fillId="0" borderId="0" xfId="0" applyFont="1" applyAlignment="1">
      <alignment horizontal="center"/>
    </xf>
    <xf numFmtId="0" fontId="91" fillId="0" borderId="0" xfId="0" applyFont="1" applyAlignment="1">
      <alignment horizontal="center"/>
    </xf>
    <xf numFmtId="0" fontId="5" fillId="0" borderId="37" xfId="0" applyFont="1" applyBorder="1" applyAlignment="1" applyProtection="1">
      <alignment vertical="top" wrapText="1"/>
      <protection locked="0"/>
    </xf>
    <xf numFmtId="0" fontId="5" fillId="0" borderId="38" xfId="0" applyFont="1" applyBorder="1" applyAlignment="1" applyProtection="1">
      <alignment vertical="top" wrapText="1"/>
      <protection locked="0"/>
    </xf>
    <xf numFmtId="0" fontId="5" fillId="0" borderId="39" xfId="0" applyFont="1" applyBorder="1" applyAlignment="1" applyProtection="1">
      <alignment vertical="top" wrapText="1"/>
      <protection locked="0"/>
    </xf>
    <xf numFmtId="0" fontId="5" fillId="0" borderId="40" xfId="0" applyFont="1" applyBorder="1" applyAlignment="1" applyProtection="1">
      <alignment vertical="top" wrapText="1"/>
      <protection locked="0"/>
    </xf>
    <xf numFmtId="0" fontId="5" fillId="0" borderId="41" xfId="0" applyFont="1" applyBorder="1" applyAlignment="1" applyProtection="1">
      <alignment vertical="top" wrapText="1"/>
      <protection locked="0"/>
    </xf>
    <xf numFmtId="0" fontId="5" fillId="0" borderId="42" xfId="0" applyFont="1" applyBorder="1" applyAlignment="1" applyProtection="1">
      <alignment vertical="top" wrapText="1"/>
      <protection locked="0"/>
    </xf>
    <xf numFmtId="0" fontId="3" fillId="33" borderId="40" xfId="0" applyFont="1" applyFill="1" applyBorder="1" applyAlignment="1">
      <alignment vertical="top" wrapText="1"/>
    </xf>
    <xf numFmtId="0" fontId="4" fillId="33" borderId="41" xfId="0" applyFont="1" applyFill="1" applyBorder="1" applyAlignment="1">
      <alignment vertical="top" wrapText="1"/>
    </xf>
    <xf numFmtId="0" fontId="4" fillId="33" borderId="42" xfId="0" applyFont="1" applyFill="1" applyBorder="1" applyAlignment="1">
      <alignment vertical="top" wrapText="1"/>
    </xf>
    <xf numFmtId="0" fontId="13" fillId="45" borderId="43" xfId="0" applyFont="1" applyFill="1" applyBorder="1" applyAlignment="1">
      <alignment horizontal="center" vertical="center" wrapText="1"/>
    </xf>
    <xf numFmtId="0" fontId="13" fillId="45" borderId="44" xfId="0" applyFont="1" applyFill="1" applyBorder="1" applyAlignment="1">
      <alignment horizontal="center" vertical="center" wrapText="1"/>
    </xf>
    <xf numFmtId="0" fontId="13" fillId="45" borderId="45" xfId="0" applyFont="1" applyFill="1" applyBorder="1" applyAlignment="1">
      <alignment horizontal="center" vertical="top" wrapText="1"/>
    </xf>
    <xf numFmtId="0" fontId="14" fillId="45" borderId="46" xfId="0" applyFont="1" applyFill="1" applyBorder="1" applyAlignment="1">
      <alignment horizontal="center" vertical="center" wrapText="1"/>
    </xf>
    <xf numFmtId="0" fontId="14" fillId="45" borderId="47" xfId="0" applyFont="1" applyFill="1" applyBorder="1" applyAlignment="1">
      <alignment horizontal="center" vertical="center" wrapText="1"/>
    </xf>
    <xf numFmtId="0" fontId="3" fillId="33" borderId="41" xfId="0" applyFont="1" applyFill="1" applyBorder="1" applyAlignment="1">
      <alignment vertical="top" wrapText="1"/>
    </xf>
    <xf numFmtId="0" fontId="3" fillId="33" borderId="42" xfId="0" applyFont="1" applyFill="1" applyBorder="1" applyAlignment="1">
      <alignment vertical="top" wrapText="1"/>
    </xf>
    <xf numFmtId="0" fontId="3" fillId="0" borderId="48"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3" fillId="33" borderId="40" xfId="0" applyFont="1" applyFill="1" applyBorder="1" applyAlignment="1">
      <alignment vertical="top" wrapText="1"/>
    </xf>
    <xf numFmtId="0" fontId="3" fillId="33" borderId="41" xfId="0" applyFont="1" applyFill="1" applyBorder="1" applyAlignment="1">
      <alignment vertical="top" wrapText="1"/>
    </xf>
    <xf numFmtId="0" fontId="3" fillId="33" borderId="42" xfId="0" applyFont="1" applyFill="1" applyBorder="1" applyAlignment="1">
      <alignment vertical="top" wrapText="1"/>
    </xf>
    <xf numFmtId="0" fontId="13" fillId="45" borderId="49" xfId="0" applyFont="1" applyFill="1" applyBorder="1" applyAlignment="1">
      <alignment horizontal="center" vertical="center" wrapText="1"/>
    </xf>
    <xf numFmtId="0" fontId="14" fillId="45" borderId="50" xfId="0" applyFont="1" applyFill="1" applyBorder="1" applyAlignment="1">
      <alignment horizontal="center" vertical="center" wrapText="1"/>
    </xf>
    <xf numFmtId="0" fontId="5" fillId="0" borderId="51" xfId="0" applyFont="1" applyBorder="1" applyAlignment="1" applyProtection="1">
      <alignment vertical="top" wrapText="1"/>
      <protection locked="0"/>
    </xf>
    <xf numFmtId="0" fontId="5" fillId="0" borderId="52" xfId="0" applyFont="1" applyBorder="1" applyAlignment="1" applyProtection="1">
      <alignment vertical="top" wrapText="1"/>
      <protection locked="0"/>
    </xf>
    <xf numFmtId="0" fontId="5" fillId="0" borderId="53" xfId="0" applyFont="1" applyBorder="1" applyAlignment="1" applyProtection="1">
      <alignment vertical="top" wrapText="1"/>
      <protection locked="0"/>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4"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2">
    <dxf>
      <border>
        <left/>
        <right/>
        <top/>
        <bottom/>
      </border>
    </dxf>
    <dxf>
      <border>
        <left/>
        <right/>
        <top/>
        <bottom/>
      </border>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ont>
        <color rgb="FF9C5700"/>
      </font>
      <fill>
        <patternFill>
          <bgColor rgb="FFFFEB9C"/>
        </patternFill>
      </fill>
    </dxf>
    <dxf>
      <font>
        <color rgb="FF9C5700"/>
      </font>
      <fill>
        <patternFill>
          <bgColor rgb="FFFFEB9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BC0000"/>
      <rgbColor rgb="00003976"/>
      <rgbColor rgb="00000080"/>
      <rgbColor rgb="00808000"/>
      <rgbColor rgb="00800080"/>
      <rgbColor rgb="00007854"/>
      <rgbColor rgb="00EAEAEA"/>
      <rgbColor rgb="00808080"/>
      <rgbColor rgb="009999FF"/>
      <rgbColor rgb="00993366"/>
      <rgbColor rgb="00F7F3DD"/>
      <rgbColor rgb="00CCFFFF"/>
      <rgbColor rgb="00660066"/>
      <rgbColor rgb="00FF9B9B"/>
      <rgbColor rgb="000066CC"/>
      <rgbColor rgb="00CCCCFF"/>
      <rgbColor rgb="00000080"/>
      <rgbColor rgb="00FF00FF"/>
      <rgbColor rgb="00FFFF00"/>
      <rgbColor rgb="0000FFFF"/>
      <rgbColor rgb="00800080"/>
      <rgbColor rgb="00800000"/>
      <rgbColor rgb="00008080"/>
      <rgbColor rgb="000000FF"/>
      <rgbColor rgb="0000CCFF"/>
      <rgbColor rgb="00E5E9F0"/>
      <rgbColor rgb="00DDFFDD"/>
      <rgbColor rgb="00FFFFB3"/>
      <rgbColor rgb="00BAC0D9"/>
      <rgbColor rgb="00FFE1E1"/>
      <rgbColor rgb="00CC99FF"/>
      <rgbColor rgb="00FFD581"/>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00246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Performance Indicator</a:t>
            </a:r>
          </a:p>
        </c:rich>
      </c:tx>
      <c:layout>
        <c:manualLayout>
          <c:xMode val="factor"/>
          <c:yMode val="factor"/>
          <c:x val="-0.001"/>
          <c:y val="-0.01475"/>
        </c:manualLayout>
      </c:layout>
      <c:spPr>
        <a:noFill/>
        <a:ln w="3175">
          <a:noFill/>
        </a:ln>
      </c:spPr>
    </c:title>
    <c:plotArea>
      <c:layout>
        <c:manualLayout>
          <c:xMode val="edge"/>
          <c:yMode val="edge"/>
          <c:x val="0.3065"/>
          <c:y val="0.2445"/>
          <c:w val="0.288"/>
          <c:h val="0.5725"/>
        </c:manualLayout>
      </c:layout>
      <c:radarChart>
        <c:radarStyle val="marker"/>
        <c:varyColors val="0"/>
        <c:ser>
          <c:idx val="0"/>
          <c:order val="0"/>
          <c:tx>
            <c:v>Actual</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plus"/>
            <c:size val="7"/>
            <c:spPr>
              <a:solidFill>
                <a:srgbClr val="000000"/>
              </a:solidFill>
              <a:ln>
                <a:solidFill>
                  <a:srgbClr val="666699"/>
                </a:solidFill>
              </a:ln>
            </c:spPr>
          </c:marker>
          <c:cat>
            <c:strRef>
              <c:f>Graphic!$V$3:$V$23</c:f>
              <c:strCache/>
            </c:strRef>
          </c:cat>
          <c:val>
            <c:numRef>
              <c:f>Graphic!$W$3:$W$23</c:f>
              <c:numCache/>
            </c:numRef>
          </c:val>
        </c:ser>
        <c:ser>
          <c:idx val="1"/>
          <c:order val="1"/>
          <c:tx>
            <c:v>Green</c:v>
          </c:tx>
          <c:spPr>
            <a:ln w="12700">
              <a:solidFill>
                <a:srgbClr val="00785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Graphic!$V$3:$V$23</c:f>
              <c:strCache/>
            </c:strRef>
          </c:cat>
          <c:val>
            <c:numRef>
              <c:f>Graphic!$X$3:$X$23</c:f>
              <c:numCache/>
            </c:numRef>
          </c:val>
        </c:ser>
        <c:ser>
          <c:idx val="2"/>
          <c:order val="2"/>
          <c:tx>
            <c:v>Red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99CC00"/>
                </a:solidFill>
              </a:ln>
            </c:spPr>
          </c:marker>
          <c:cat>
            <c:strRef>
              <c:f>Graphic!$V$3:$V$23</c:f>
              <c:strCache/>
            </c:strRef>
          </c:cat>
          <c:val>
            <c:numRef>
              <c:f>Graphic!$Y$3:$Y$23</c:f>
              <c:numCache/>
            </c:numRef>
          </c:val>
        </c:ser>
        <c:ser>
          <c:idx val="3"/>
          <c:order val="3"/>
          <c:tx>
            <c:v>Amber</c:v>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Graphic!$V$3:$V$23</c:f>
              <c:strCache/>
            </c:strRef>
          </c:cat>
          <c:val>
            <c:numRef>
              <c:f>Graphic!$Z$3:$Z$23</c:f>
              <c:numCache/>
            </c:numRef>
          </c:val>
        </c:ser>
        <c:axId val="9982162"/>
        <c:axId val="22730595"/>
      </c:radarChart>
      <c:catAx>
        <c:axId val="998216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730595"/>
        <c:crosses val="autoZero"/>
        <c:auto val="0"/>
        <c:lblOffset val="100"/>
        <c:tickLblSkip val="1"/>
        <c:noMultiLvlLbl val="0"/>
      </c:catAx>
      <c:valAx>
        <c:axId val="22730595"/>
        <c:scaling>
          <c:orientation val="minMax"/>
          <c:max val="100"/>
          <c:min val="0"/>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9982162"/>
        <c:crossesAt val="1"/>
        <c:crossBetween val="between"/>
        <c:dispUnits/>
        <c:majorUnit val="100"/>
        <c:minorUnit val="4"/>
      </c:valAx>
      <c:spPr>
        <a:solidFill>
          <a:srgbClr val="FFFFFF"/>
        </a:solidFill>
        <a:ln w="3175">
          <a:noFill/>
        </a:ln>
      </c:spPr>
    </c:plotArea>
    <c:legend>
      <c:legendPos val="r"/>
      <c:layout>
        <c:manualLayout>
          <c:xMode val="edge"/>
          <c:yMode val="edge"/>
          <c:x val="0.86275"/>
          <c:y val="0.2015"/>
          <c:w val="0.11275"/>
          <c:h val="0.22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png" /><Relationship Id="rId3"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4.jpeg" /></Relationships>
</file>

<file path=xl/drawings/_rels/drawing7.xml.rels><?xml version="1.0" encoding="utf-8" standalone="yes"?><Relationships xmlns="http://schemas.openxmlformats.org/package/2006/relationships"><Relationship Id="rId1" Type="http://schemas.openxmlformats.org/officeDocument/2006/relationships/image" Target="../media/image4.jpeg" /></Relationships>
</file>

<file path=xl/drawings/_rels/drawing8.xml.rels><?xml version="1.0" encoding="utf-8" standalone="yes"?><Relationships xmlns="http://schemas.openxmlformats.org/package/2006/relationships"><Relationship Id="rId1" Type="http://schemas.openxmlformats.org/officeDocument/2006/relationships/image" Target="../media/image4.jpeg"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76200</xdr:rowOff>
    </xdr:from>
    <xdr:to>
      <xdr:col>5</xdr:col>
      <xdr:colOff>333375</xdr:colOff>
      <xdr:row>5</xdr:row>
      <xdr:rowOff>114300</xdr:rowOff>
    </xdr:to>
    <xdr:grpSp>
      <xdr:nvGrpSpPr>
        <xdr:cNvPr id="1" name="Group 1"/>
        <xdr:cNvGrpSpPr>
          <a:grpSpLocks/>
        </xdr:cNvGrpSpPr>
      </xdr:nvGrpSpPr>
      <xdr:grpSpPr>
        <a:xfrm>
          <a:off x="438150" y="76200"/>
          <a:ext cx="5486400" cy="1085850"/>
          <a:chOff x="1335" y="520"/>
          <a:chExt cx="9465" cy="1715"/>
        </a:xfrm>
        <a:solidFill>
          <a:srgbClr val="FFFFFF"/>
        </a:solidFill>
      </xdr:grpSpPr>
      <xdr:sp>
        <xdr:nvSpPr>
          <xdr:cNvPr id="2" name="Text Box 2"/>
          <xdr:cNvSpPr txBox="1">
            <a:spLocks noChangeArrowheads="1"/>
          </xdr:cNvSpPr>
        </xdr:nvSpPr>
        <xdr:spPr>
          <a:xfrm>
            <a:off x="1335" y="1474"/>
            <a:ext cx="5357" cy="761"/>
          </a:xfrm>
          <a:prstGeom prst="rect">
            <a:avLst/>
          </a:prstGeom>
          <a:solidFill>
            <a:srgbClr val="FFFFFF"/>
          </a:solidFill>
          <a:ln w="9525" cmpd="sng">
            <a:noFill/>
          </a:ln>
        </xdr:spPr>
        <xdr:txBody>
          <a:bodyPr vertOverflow="clip" wrap="square"/>
          <a:p>
            <a:pPr algn="l">
              <a:defRPr/>
            </a:pPr>
            <a:r>
              <a:rPr lang="en-US" cap="none" sz="2400" b="0" i="0" u="none" baseline="0">
                <a:solidFill>
                  <a:srgbClr val="0066CC"/>
                </a:solidFill>
              </a:rPr>
              <a:t>Safer by Association   
</a:t>
            </a:r>
          </a:p>
        </xdr:txBody>
      </xdr:sp>
      <xdr:sp>
        <xdr:nvSpPr>
          <xdr:cNvPr id="3" name="Line 3"/>
          <xdr:cNvSpPr>
            <a:spLocks/>
          </xdr:cNvSpPr>
        </xdr:nvSpPr>
        <xdr:spPr>
          <a:xfrm>
            <a:off x="1439" y="2160"/>
            <a:ext cx="9361" cy="0"/>
          </a:xfrm>
          <a:prstGeom prst="line">
            <a:avLst/>
          </a:prstGeom>
          <a:noFill/>
          <a:ln w="38100" cmpd="sng">
            <a:solidFill>
              <a:srgbClr val="0073CF"/>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4" name="Picture 4" descr="MPA-Logo"/>
          <xdr:cNvPicPr preferRelativeResize="1">
            <a:picLocks noChangeAspect="1"/>
          </xdr:cNvPicPr>
        </xdr:nvPicPr>
        <xdr:blipFill>
          <a:blip r:embed="rId1"/>
          <a:stretch>
            <a:fillRect/>
          </a:stretch>
        </xdr:blipFill>
        <xdr:spPr>
          <a:xfrm>
            <a:off x="7530" y="520"/>
            <a:ext cx="3239" cy="1443"/>
          </a:xfrm>
          <a:prstGeom prst="rect">
            <a:avLst/>
          </a:prstGeom>
          <a:noFill/>
          <a:ln w="9525" cmpd="sng">
            <a:noFill/>
          </a:ln>
        </xdr:spPr>
      </xdr:pic>
    </xdr:grpSp>
    <xdr:clientData/>
  </xdr:twoCellAnchor>
  <xdr:twoCellAnchor>
    <xdr:from>
      <xdr:col>3</xdr:col>
      <xdr:colOff>228600</xdr:colOff>
      <xdr:row>6</xdr:row>
      <xdr:rowOff>19050</xdr:rowOff>
    </xdr:from>
    <xdr:to>
      <xdr:col>5</xdr:col>
      <xdr:colOff>514350</xdr:colOff>
      <xdr:row>18</xdr:row>
      <xdr:rowOff>171450</xdr:rowOff>
    </xdr:to>
    <xdr:pic>
      <xdr:nvPicPr>
        <xdr:cNvPr id="5" name="Picture 7" descr="A picture containing text&#10;&#10;Description automatically generated"/>
        <xdr:cNvPicPr preferRelativeResize="1">
          <a:picLocks noChangeAspect="1"/>
        </xdr:cNvPicPr>
      </xdr:nvPicPr>
      <xdr:blipFill>
        <a:blip r:embed="rId2"/>
        <a:stretch>
          <a:fillRect/>
        </a:stretch>
      </xdr:blipFill>
      <xdr:spPr>
        <a:xfrm>
          <a:off x="4600575" y="1276350"/>
          <a:ext cx="1504950" cy="2324100"/>
        </a:xfrm>
        <a:prstGeom prst="rect">
          <a:avLst/>
        </a:prstGeom>
        <a:noFill/>
        <a:ln w="9525" cmpd="sng">
          <a:noFill/>
        </a:ln>
      </xdr:spPr>
    </xdr:pic>
    <xdr:clientData/>
  </xdr:twoCellAnchor>
  <xdr:twoCellAnchor>
    <xdr:from>
      <xdr:col>1</xdr:col>
      <xdr:colOff>923925</xdr:colOff>
      <xdr:row>5</xdr:row>
      <xdr:rowOff>152400</xdr:rowOff>
    </xdr:from>
    <xdr:to>
      <xdr:col>1</xdr:col>
      <xdr:colOff>1495425</xdr:colOff>
      <xdr:row>18</xdr:row>
      <xdr:rowOff>104775</xdr:rowOff>
    </xdr:to>
    <xdr:pic>
      <xdr:nvPicPr>
        <xdr:cNvPr id="6" name="Picture 5" descr="A picture containing text, clipart&#10;&#10;Description automatically generated"/>
        <xdr:cNvPicPr preferRelativeResize="1">
          <a:picLocks noChangeAspect="1"/>
        </xdr:cNvPicPr>
      </xdr:nvPicPr>
      <xdr:blipFill>
        <a:blip r:embed="rId3"/>
        <a:stretch>
          <a:fillRect/>
        </a:stretch>
      </xdr:blipFill>
      <xdr:spPr>
        <a:xfrm>
          <a:off x="1104900" y="1200150"/>
          <a:ext cx="571500" cy="2333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28575</xdr:rowOff>
    </xdr:from>
    <xdr:to>
      <xdr:col>13</xdr:col>
      <xdr:colOff>409575</xdr:colOff>
      <xdr:row>24</xdr:row>
      <xdr:rowOff>123825</xdr:rowOff>
    </xdr:to>
    <xdr:graphicFrame>
      <xdr:nvGraphicFramePr>
        <xdr:cNvPr id="1" name="Chart 1"/>
        <xdr:cNvGraphicFramePr/>
      </xdr:nvGraphicFramePr>
      <xdr:xfrm>
        <a:off x="123825" y="209550"/>
        <a:ext cx="8181975" cy="42576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66675</xdr:rowOff>
    </xdr:from>
    <xdr:to>
      <xdr:col>1</xdr:col>
      <xdr:colOff>2847975</xdr:colOff>
      <xdr:row>2</xdr:row>
      <xdr:rowOff>114300</xdr:rowOff>
    </xdr:to>
    <xdr:pic>
      <xdr:nvPicPr>
        <xdr:cNvPr id="1" name="Picture 305" descr="logo"/>
        <xdr:cNvPicPr preferRelativeResize="1">
          <a:picLocks noChangeAspect="1"/>
        </xdr:cNvPicPr>
      </xdr:nvPicPr>
      <xdr:blipFill>
        <a:blip r:embed="rId1"/>
        <a:stretch>
          <a:fillRect/>
        </a:stretch>
      </xdr:blipFill>
      <xdr:spPr>
        <a:xfrm>
          <a:off x="447675" y="66675"/>
          <a:ext cx="279082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1247775</xdr:colOff>
      <xdr:row>24</xdr:row>
      <xdr:rowOff>0</xdr:rowOff>
    </xdr:from>
    <xdr:to>
      <xdr:col>4</xdr:col>
      <xdr:colOff>1609725</xdr:colOff>
      <xdr:row>26</xdr:row>
      <xdr:rowOff>66675</xdr:rowOff>
    </xdr:to>
    <xdr:pic>
      <xdr:nvPicPr>
        <xdr:cNvPr id="1" name="Picture 1" descr="logo"/>
        <xdr:cNvPicPr preferRelativeResize="1">
          <a:picLocks noChangeAspect="1"/>
        </xdr:cNvPicPr>
      </xdr:nvPicPr>
      <xdr:blipFill>
        <a:blip r:embed="rId1"/>
        <a:stretch>
          <a:fillRect/>
        </a:stretch>
      </xdr:blipFill>
      <xdr:spPr>
        <a:xfrm>
          <a:off x="6896100" y="4829175"/>
          <a:ext cx="2781300"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104775</xdr:rowOff>
    </xdr:from>
    <xdr:to>
      <xdr:col>2</xdr:col>
      <xdr:colOff>1485900</xdr:colOff>
      <xdr:row>1</xdr:row>
      <xdr:rowOff>285750</xdr:rowOff>
    </xdr:to>
    <xdr:pic>
      <xdr:nvPicPr>
        <xdr:cNvPr id="1" name="Picture 1" descr="logo"/>
        <xdr:cNvPicPr preferRelativeResize="1">
          <a:picLocks noChangeAspect="1"/>
        </xdr:cNvPicPr>
      </xdr:nvPicPr>
      <xdr:blipFill>
        <a:blip r:embed="rId1"/>
        <a:stretch>
          <a:fillRect/>
        </a:stretch>
      </xdr:blipFill>
      <xdr:spPr>
        <a:xfrm>
          <a:off x="257175" y="104775"/>
          <a:ext cx="2781300" cy="523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95250</xdr:rowOff>
    </xdr:from>
    <xdr:to>
      <xdr:col>2</xdr:col>
      <xdr:colOff>1485900</xdr:colOff>
      <xdr:row>1</xdr:row>
      <xdr:rowOff>276225</xdr:rowOff>
    </xdr:to>
    <xdr:pic>
      <xdr:nvPicPr>
        <xdr:cNvPr id="1" name="Picture 1" descr="logo"/>
        <xdr:cNvPicPr preferRelativeResize="1">
          <a:picLocks noChangeAspect="1"/>
        </xdr:cNvPicPr>
      </xdr:nvPicPr>
      <xdr:blipFill>
        <a:blip r:embed="rId1"/>
        <a:stretch>
          <a:fillRect/>
        </a:stretch>
      </xdr:blipFill>
      <xdr:spPr>
        <a:xfrm>
          <a:off x="257175" y="95250"/>
          <a:ext cx="2781300" cy="523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95250</xdr:rowOff>
    </xdr:from>
    <xdr:to>
      <xdr:col>2</xdr:col>
      <xdr:colOff>1466850</xdr:colOff>
      <xdr:row>1</xdr:row>
      <xdr:rowOff>276225</xdr:rowOff>
    </xdr:to>
    <xdr:pic>
      <xdr:nvPicPr>
        <xdr:cNvPr id="1" name="Picture 1" descr="logo"/>
        <xdr:cNvPicPr preferRelativeResize="1">
          <a:picLocks noChangeAspect="1"/>
        </xdr:cNvPicPr>
      </xdr:nvPicPr>
      <xdr:blipFill>
        <a:blip r:embed="rId1"/>
        <a:stretch>
          <a:fillRect/>
        </a:stretch>
      </xdr:blipFill>
      <xdr:spPr>
        <a:xfrm>
          <a:off x="238125" y="95250"/>
          <a:ext cx="2781300" cy="523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104775</xdr:rowOff>
    </xdr:from>
    <xdr:to>
      <xdr:col>2</xdr:col>
      <xdr:colOff>1466850</xdr:colOff>
      <xdr:row>1</xdr:row>
      <xdr:rowOff>285750</xdr:rowOff>
    </xdr:to>
    <xdr:pic>
      <xdr:nvPicPr>
        <xdr:cNvPr id="1" name="Picture 1" descr="logo"/>
        <xdr:cNvPicPr preferRelativeResize="1">
          <a:picLocks noChangeAspect="1"/>
        </xdr:cNvPicPr>
      </xdr:nvPicPr>
      <xdr:blipFill>
        <a:blip r:embed="rId1"/>
        <a:stretch>
          <a:fillRect/>
        </a:stretch>
      </xdr:blipFill>
      <xdr:spPr>
        <a:xfrm>
          <a:off x="238125" y="104775"/>
          <a:ext cx="2781300" cy="523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104775</xdr:rowOff>
    </xdr:from>
    <xdr:to>
      <xdr:col>2</xdr:col>
      <xdr:colOff>1485900</xdr:colOff>
      <xdr:row>1</xdr:row>
      <xdr:rowOff>285750</xdr:rowOff>
    </xdr:to>
    <xdr:pic>
      <xdr:nvPicPr>
        <xdr:cNvPr id="1" name="Picture 1" descr="logo"/>
        <xdr:cNvPicPr preferRelativeResize="1">
          <a:picLocks noChangeAspect="1"/>
        </xdr:cNvPicPr>
      </xdr:nvPicPr>
      <xdr:blipFill>
        <a:blip r:embed="rId1"/>
        <a:stretch>
          <a:fillRect/>
        </a:stretch>
      </xdr:blipFill>
      <xdr:spPr>
        <a:xfrm>
          <a:off x="247650" y="104775"/>
          <a:ext cx="2790825" cy="523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114300</xdr:rowOff>
    </xdr:from>
    <xdr:to>
      <xdr:col>2</xdr:col>
      <xdr:colOff>1495425</xdr:colOff>
      <xdr:row>1</xdr:row>
      <xdr:rowOff>295275</xdr:rowOff>
    </xdr:to>
    <xdr:pic>
      <xdr:nvPicPr>
        <xdr:cNvPr id="1" name="Picture 1" descr="logo"/>
        <xdr:cNvPicPr preferRelativeResize="1">
          <a:picLocks noChangeAspect="1"/>
        </xdr:cNvPicPr>
      </xdr:nvPicPr>
      <xdr:blipFill>
        <a:blip r:embed="rId1"/>
        <a:stretch>
          <a:fillRect/>
        </a:stretch>
      </xdr:blipFill>
      <xdr:spPr>
        <a:xfrm>
          <a:off x="266700" y="114300"/>
          <a:ext cx="2781300" cy="523875"/>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0.013</cdr:y>
    </cdr:from>
    <cdr:to>
      <cdr:x>0.3455</cdr:x>
      <cdr:y>0.26225</cdr:y>
    </cdr:to>
    <cdr:pic>
      <cdr:nvPicPr>
        <cdr:cNvPr id="1" name="Picture 1" descr="logo"/>
        <cdr:cNvPicPr preferRelativeResize="1">
          <a:picLocks noChangeAspect="1"/>
        </cdr:cNvPicPr>
      </cdr:nvPicPr>
      <cdr:blipFill>
        <a:blip r:embed="rId1"/>
        <a:stretch>
          <a:fillRect/>
        </a:stretch>
      </cdr:blipFill>
      <cdr:spPr>
        <a:xfrm>
          <a:off x="85725" y="47625"/>
          <a:ext cx="2743200" cy="1057275"/>
        </a:xfrm>
        <a:prstGeom prst="rect">
          <a:avLst/>
        </a:prstGeom>
        <a:noFill/>
        <a:ln w="9525" cmpd="sng">
          <a:noFill/>
        </a:ln>
      </cdr:spPr>
    </cdr:pic>
  </cdr:relSizeAnchor>
  <cdr:relSizeAnchor xmlns:cdr="http://schemas.openxmlformats.org/drawingml/2006/chartDrawing">
    <cdr:from>
      <cdr:x>0.01625</cdr:x>
      <cdr:y>0.58275</cdr:y>
    </cdr:from>
    <cdr:to>
      <cdr:x>0.97325</cdr:x>
      <cdr:y>0.8895</cdr:y>
    </cdr:to>
    <cdr:sp fLocksText="0">
      <cdr:nvSpPr>
        <cdr:cNvPr id="2" name="TextBox 3"/>
        <cdr:cNvSpPr txBox="1">
          <a:spLocks noChangeArrowheads="1"/>
        </cdr:cNvSpPr>
      </cdr:nvSpPr>
      <cdr:spPr>
        <a:xfrm>
          <a:off x="123825" y="2476500"/>
          <a:ext cx="7829550" cy="13049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0.024</cdr:x>
      <cdr:y>0.58325</cdr:y>
    </cdr:from>
    <cdr:to>
      <cdr:x>0.96025</cdr:x>
      <cdr:y>0.8895</cdr:y>
    </cdr:to>
    <cdr:sp fLocksText="0">
      <cdr:nvSpPr>
        <cdr:cNvPr id="3" name="TextBox 5"/>
        <cdr:cNvSpPr txBox="1">
          <a:spLocks noChangeArrowheads="1"/>
        </cdr:cNvSpPr>
      </cdr:nvSpPr>
      <cdr:spPr>
        <a:xfrm>
          <a:off x="190500" y="2476500"/>
          <a:ext cx="7658100" cy="13049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0.05875</cdr:x>
      <cdr:y>0.70425</cdr:y>
    </cdr:from>
    <cdr:to>
      <cdr:x>0.0585</cdr:x>
      <cdr:y>0.70575</cdr:y>
    </cdr:to>
    <cdr:sp>
      <cdr:nvSpPr>
        <cdr:cNvPr id="4" name="TextBox 6"/>
        <cdr:cNvSpPr txBox="1">
          <a:spLocks noChangeArrowheads="1"/>
        </cdr:cNvSpPr>
      </cdr:nvSpPr>
      <cdr:spPr>
        <a:xfrm>
          <a:off x="476250" y="2990850"/>
          <a:ext cx="0" cy="9525"/>
        </a:xfrm>
        <a:prstGeom prst="rect">
          <a:avLst/>
        </a:prstGeom>
        <a:noFill/>
        <a:ln w="9525" cmpd="sng">
          <a:noFill/>
        </a:ln>
      </cdr:spPr>
      <cdr:txBody>
        <a:bodyPr vertOverflow="clip" wrap="square"/>
        <a:p>
          <a:pPr algn="l">
            <a:defRPr/>
          </a:pPr>
          <a:r>
            <a:rPr lang="en-US" cap="none" sz="1000" b="0" i="0" u="none" baseline="0">
              <a:solidFill>
                <a:srgbClr val="FF0000"/>
              </a:solidFill>
              <a:latin typeface="Calibri"/>
              <a:ea typeface="Calibri"/>
              <a:cs typeface="Calibri"/>
            </a:rPr>
            <a:t>Please note that the </a:t>
          </a:r>
          <a:r>
            <a:rPr lang="en-US" cap="none" sz="1000" b="1" i="0" u="none" baseline="0">
              <a:solidFill>
                <a:srgbClr val="FF0000"/>
              </a:solidFill>
              <a:latin typeface="Calibri"/>
              <a:ea typeface="Calibri"/>
              <a:cs typeface="Calibri"/>
            </a:rPr>
            <a:t>radar graph</a:t>
          </a:r>
          <a:r>
            <a:rPr lang="en-US" cap="none" sz="1000" b="0" i="0" u="none" baseline="0">
              <a:solidFill>
                <a:srgbClr val="FF0000"/>
              </a:solidFill>
              <a:latin typeface="Calibri"/>
              <a:ea typeface="Calibri"/>
              <a:cs typeface="Calibri"/>
            </a:rPr>
            <a:t> only provides a general indication of performance.  Generally speaking, the closer the radar approaches the outside edge (green perimeter) the better the performance. However, within a generally acceptable Group score (e.g. Other Risks), there may be hidden an individual red score – i.e. a serious shortcoming - that needs to be addressed urgently (e.g. confined space).</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B1:F74"/>
  <sheetViews>
    <sheetView showGridLines="0" zoomScalePageLayoutView="0" workbookViewId="0" topLeftCell="A1">
      <selection activeCell="C12" sqref="C12"/>
    </sheetView>
  </sheetViews>
  <sheetFormatPr defaultColWidth="9.140625" defaultRowHeight="15"/>
  <cols>
    <col min="1" max="1" width="2.7109375" style="0" customWidth="1"/>
    <col min="2" max="2" width="38.00390625" style="0" customWidth="1"/>
    <col min="3" max="3" width="24.8515625" style="0" customWidth="1"/>
  </cols>
  <sheetData>
    <row r="1" spans="2:4" ht="16.5">
      <c r="B1" s="2"/>
      <c r="C1" s="3"/>
      <c r="D1" s="3"/>
    </row>
    <row r="2" spans="2:4" ht="16.5">
      <c r="B2" s="3"/>
      <c r="C2" s="3"/>
      <c r="D2" s="3"/>
    </row>
    <row r="3" spans="2:4" ht="16.5">
      <c r="B3" s="3"/>
      <c r="C3" s="3"/>
      <c r="D3" s="3"/>
    </row>
    <row r="4" spans="2:4" ht="16.5">
      <c r="B4" s="3"/>
      <c r="C4" s="3"/>
      <c r="D4" s="3"/>
    </row>
    <row r="5" spans="2:4" ht="16.5">
      <c r="B5" s="3"/>
      <c r="C5" s="3"/>
      <c r="D5" s="3"/>
    </row>
    <row r="6" spans="2:4" ht="16.5">
      <c r="B6" s="3"/>
      <c r="C6" s="3"/>
      <c r="D6" s="3"/>
    </row>
    <row r="7" spans="2:4" ht="14.25">
      <c r="B7" s="3"/>
      <c r="C7" s="3"/>
      <c r="D7" s="3"/>
    </row>
    <row r="8" spans="2:4" ht="14.25">
      <c r="B8" s="3"/>
      <c r="C8" s="3"/>
      <c r="D8" s="3"/>
    </row>
    <row r="9" spans="2:4" ht="14.25">
      <c r="B9" s="3"/>
      <c r="C9" s="3"/>
      <c r="D9" s="3"/>
    </row>
    <row r="10" spans="2:4" ht="14.25">
      <c r="B10" s="3"/>
      <c r="C10" s="3"/>
      <c r="D10" s="3"/>
    </row>
    <row r="11" spans="2:4" ht="14.25">
      <c r="B11" s="3"/>
      <c r="C11" s="3"/>
      <c r="D11" s="3"/>
    </row>
    <row r="12" spans="2:4" ht="14.25">
      <c r="B12" s="5" t="s">
        <v>227</v>
      </c>
      <c r="C12" s="80"/>
      <c r="D12" s="3"/>
    </row>
    <row r="13" spans="2:4" ht="14.25">
      <c r="B13" s="6"/>
      <c r="C13" s="74"/>
      <c r="D13" s="3"/>
    </row>
    <row r="14" spans="2:4" ht="14.25">
      <c r="B14" s="5" t="s">
        <v>225</v>
      </c>
      <c r="C14" s="80"/>
      <c r="D14" s="3"/>
    </row>
    <row r="15" spans="2:4" ht="14.25">
      <c r="B15" s="5"/>
      <c r="C15" s="74"/>
      <c r="D15" s="3"/>
    </row>
    <row r="16" spans="2:4" ht="14.25">
      <c r="B16" s="5" t="s">
        <v>54</v>
      </c>
      <c r="C16" s="80"/>
      <c r="D16" s="3"/>
    </row>
    <row r="17" spans="3:4" ht="14.25">
      <c r="C17" s="75"/>
      <c r="D17" s="3"/>
    </row>
    <row r="18" spans="2:4" ht="14.25">
      <c r="B18" s="5" t="s">
        <v>226</v>
      </c>
      <c r="C18" s="81"/>
      <c r="D18" s="3"/>
    </row>
    <row r="19" spans="2:4" ht="15" thickBot="1">
      <c r="B19" s="3"/>
      <c r="C19" s="3"/>
      <c r="D19" s="3"/>
    </row>
    <row r="20" spans="2:6" ht="15" customHeight="1">
      <c r="B20" s="121" t="s">
        <v>587</v>
      </c>
      <c r="C20" s="122"/>
      <c r="D20" s="122"/>
      <c r="E20" s="122"/>
      <c r="F20" s="123"/>
    </row>
    <row r="21" spans="2:6" ht="15" customHeight="1">
      <c r="B21" s="124"/>
      <c r="C21" s="125"/>
      <c r="D21" s="125"/>
      <c r="E21" s="125"/>
      <c r="F21" s="126"/>
    </row>
    <row r="22" spans="2:6" ht="15" customHeight="1">
      <c r="B22" s="124"/>
      <c r="C22" s="125"/>
      <c r="D22" s="125"/>
      <c r="E22" s="125"/>
      <c r="F22" s="126"/>
    </row>
    <row r="23" spans="2:6" ht="15" customHeight="1">
      <c r="B23" s="124"/>
      <c r="C23" s="125"/>
      <c r="D23" s="125"/>
      <c r="E23" s="125"/>
      <c r="F23" s="126"/>
    </row>
    <row r="24" spans="2:6" ht="15" customHeight="1">
      <c r="B24" s="124"/>
      <c r="C24" s="125"/>
      <c r="D24" s="125"/>
      <c r="E24" s="125"/>
      <c r="F24" s="126"/>
    </row>
    <row r="25" spans="2:6" ht="15" customHeight="1">
      <c r="B25" s="124"/>
      <c r="C25" s="125"/>
      <c r="D25" s="125"/>
      <c r="E25" s="125"/>
      <c r="F25" s="126"/>
    </row>
    <row r="26" spans="2:6" ht="15.75" customHeight="1" thickBot="1">
      <c r="B26" s="127"/>
      <c r="C26" s="128"/>
      <c r="D26" s="128"/>
      <c r="E26" s="128"/>
      <c r="F26" s="129"/>
    </row>
    <row r="28" spans="2:5" ht="14.25">
      <c r="B28" s="130" t="s">
        <v>669</v>
      </c>
      <c r="C28" s="131"/>
      <c r="D28" s="131"/>
      <c r="E28" s="131"/>
    </row>
    <row r="29" spans="2:6" ht="15">
      <c r="B29" s="8"/>
      <c r="C29" s="9"/>
      <c r="D29" s="7"/>
      <c r="E29" s="7"/>
      <c r="F29" s="7"/>
    </row>
    <row r="30" spans="2:6" ht="15">
      <c r="B30" s="8"/>
      <c r="C30" s="8"/>
      <c r="D30" s="7"/>
      <c r="E30" s="7"/>
      <c r="F30" s="7"/>
    </row>
    <row r="31" spans="2:6" ht="15">
      <c r="B31" s="8"/>
      <c r="C31" s="8"/>
      <c r="D31" s="7"/>
      <c r="E31" s="7"/>
      <c r="F31" s="7"/>
    </row>
    <row r="32" spans="2:6" ht="15">
      <c r="B32" s="8"/>
      <c r="C32" s="8"/>
      <c r="D32" s="7"/>
      <c r="E32" s="7"/>
      <c r="F32" s="7"/>
    </row>
    <row r="33" spans="2:6" ht="15">
      <c r="B33" s="8"/>
      <c r="C33" s="8"/>
      <c r="D33" s="7"/>
      <c r="E33" s="7"/>
      <c r="F33" s="7"/>
    </row>
    <row r="34" spans="2:6" ht="15">
      <c r="B34" s="8"/>
      <c r="C34" s="8"/>
      <c r="D34" s="7"/>
      <c r="E34" s="7"/>
      <c r="F34" s="7"/>
    </row>
    <row r="35" spans="2:6" ht="15">
      <c r="B35" s="8"/>
      <c r="C35" s="8"/>
      <c r="D35" s="7"/>
      <c r="E35" s="7"/>
      <c r="F35" s="7"/>
    </row>
    <row r="36" spans="2:6" ht="15">
      <c r="B36" s="8"/>
      <c r="C36" s="8"/>
      <c r="D36" s="7"/>
      <c r="E36" s="7"/>
      <c r="F36" s="7"/>
    </row>
    <row r="37" spans="2:6" ht="15">
      <c r="B37" s="8"/>
      <c r="C37" s="8"/>
      <c r="D37" s="7"/>
      <c r="E37" s="7"/>
      <c r="F37" s="7"/>
    </row>
    <row r="38" spans="2:6" ht="15">
      <c r="B38" s="8"/>
      <c r="C38" s="8"/>
      <c r="D38" s="7"/>
      <c r="E38" s="7"/>
      <c r="F38" s="7"/>
    </row>
    <row r="39" spans="2:6" ht="15">
      <c r="B39" s="8"/>
      <c r="C39" s="8"/>
      <c r="D39" s="7"/>
      <c r="E39" s="7"/>
      <c r="F39" s="7"/>
    </row>
    <row r="40" spans="2:6" ht="15">
      <c r="B40" s="8"/>
      <c r="C40" s="8"/>
      <c r="D40" s="7"/>
      <c r="E40" s="7"/>
      <c r="F40" s="7"/>
    </row>
    <row r="41" spans="2:6" ht="15">
      <c r="B41" s="8"/>
      <c r="C41" s="8"/>
      <c r="D41" s="7"/>
      <c r="E41" s="7"/>
      <c r="F41" s="7"/>
    </row>
    <row r="42" spans="2:6" ht="15">
      <c r="B42" s="8"/>
      <c r="C42" s="8"/>
      <c r="D42" s="7"/>
      <c r="E42" s="7"/>
      <c r="F42" s="7"/>
    </row>
    <row r="43" spans="2:6" ht="15">
      <c r="B43" s="8"/>
      <c r="C43" s="8"/>
      <c r="D43" s="7"/>
      <c r="E43" s="7"/>
      <c r="F43" s="7"/>
    </row>
    <row r="44" spans="2:6" ht="15">
      <c r="B44" s="8"/>
      <c r="C44" s="8"/>
      <c r="D44" s="7"/>
      <c r="E44" s="7"/>
      <c r="F44" s="7"/>
    </row>
    <row r="45" spans="2:6" ht="15">
      <c r="B45" s="8"/>
      <c r="C45" s="8"/>
      <c r="D45" s="7"/>
      <c r="E45" s="7"/>
      <c r="F45" s="7"/>
    </row>
    <row r="46" spans="2:6" ht="15">
      <c r="B46" s="8"/>
      <c r="C46" s="8"/>
      <c r="D46" s="7"/>
      <c r="E46" s="7"/>
      <c r="F46" s="7"/>
    </row>
    <row r="47" spans="2:6" ht="15">
      <c r="B47" s="8"/>
      <c r="C47" s="8"/>
      <c r="D47" s="7"/>
      <c r="E47" s="7"/>
      <c r="F47" s="7"/>
    </row>
    <row r="48" spans="2:6" ht="15">
      <c r="B48" s="8"/>
      <c r="C48" s="8"/>
      <c r="D48" s="7"/>
      <c r="E48" s="7"/>
      <c r="F48" s="7"/>
    </row>
    <row r="49" spans="2:6" ht="15">
      <c r="B49" s="8"/>
      <c r="C49" s="8"/>
      <c r="D49" s="7"/>
      <c r="E49" s="7"/>
      <c r="F49" s="7"/>
    </row>
    <row r="50" spans="2:6" ht="15">
      <c r="B50" s="8"/>
      <c r="C50" s="8"/>
      <c r="D50" s="7"/>
      <c r="E50" s="7"/>
      <c r="F50" s="7"/>
    </row>
    <row r="51" spans="2:6" ht="15">
      <c r="B51" s="8"/>
      <c r="C51" s="8"/>
      <c r="D51" s="7"/>
      <c r="E51" s="7"/>
      <c r="F51" s="7"/>
    </row>
    <row r="52" spans="2:6" ht="15">
      <c r="B52" s="8"/>
      <c r="C52" s="8"/>
      <c r="D52" s="7"/>
      <c r="E52" s="7"/>
      <c r="F52" s="7"/>
    </row>
    <row r="53" spans="2:6" ht="15">
      <c r="B53" s="8"/>
      <c r="C53" s="8"/>
      <c r="D53" s="7"/>
      <c r="E53" s="7"/>
      <c r="F53" s="7"/>
    </row>
    <row r="54" spans="2:6" ht="15">
      <c r="B54" s="8"/>
      <c r="C54" s="8"/>
      <c r="D54" s="7"/>
      <c r="E54" s="7"/>
      <c r="F54" s="7"/>
    </row>
    <row r="55" spans="2:6" ht="15">
      <c r="B55" s="8"/>
      <c r="C55" s="8"/>
      <c r="D55" s="7"/>
      <c r="E55" s="7"/>
      <c r="F55" s="7"/>
    </row>
    <row r="56" spans="2:6" ht="15">
      <c r="B56" s="8"/>
      <c r="C56" s="8"/>
      <c r="D56" s="7"/>
      <c r="E56" s="7"/>
      <c r="F56" s="7"/>
    </row>
    <row r="57" spans="2:6" ht="15">
      <c r="B57" s="8"/>
      <c r="C57" s="8"/>
      <c r="D57" s="7"/>
      <c r="E57" s="7"/>
      <c r="F57" s="7"/>
    </row>
    <row r="58" spans="2:6" ht="15">
      <c r="B58" s="8"/>
      <c r="C58" s="8"/>
      <c r="D58" s="7"/>
      <c r="E58" s="7"/>
      <c r="F58" s="7"/>
    </row>
    <row r="59" spans="2:6" ht="15">
      <c r="B59" s="8"/>
      <c r="C59" s="8"/>
      <c r="D59" s="7"/>
      <c r="E59" s="7"/>
      <c r="F59" s="7"/>
    </row>
    <row r="60" spans="2:6" ht="15">
      <c r="B60" s="8"/>
      <c r="C60" s="8"/>
      <c r="D60" s="7"/>
      <c r="E60" s="7"/>
      <c r="F60" s="7"/>
    </row>
    <row r="61" spans="2:6" ht="15">
      <c r="B61" s="8"/>
      <c r="C61" s="8"/>
      <c r="D61" s="7"/>
      <c r="E61" s="7"/>
      <c r="F61" s="7"/>
    </row>
    <row r="62" spans="2:6" ht="15">
      <c r="B62" s="8"/>
      <c r="C62" s="8"/>
      <c r="D62" s="7"/>
      <c r="E62" s="7"/>
      <c r="F62" s="7"/>
    </row>
    <row r="63" spans="2:6" ht="15">
      <c r="B63" s="8"/>
      <c r="C63" s="8"/>
      <c r="D63" s="7"/>
      <c r="E63" s="7"/>
      <c r="F63" s="7"/>
    </row>
    <row r="64" spans="2:6" ht="15">
      <c r="B64" s="8"/>
      <c r="C64" s="8"/>
      <c r="D64" s="7"/>
      <c r="E64" s="7"/>
      <c r="F64" s="7"/>
    </row>
    <row r="65" spans="2:6" ht="15">
      <c r="B65" s="8"/>
      <c r="C65" s="8"/>
      <c r="D65" s="7"/>
      <c r="E65" s="7"/>
      <c r="F65" s="7"/>
    </row>
    <row r="66" spans="2:6" ht="15">
      <c r="B66" s="8"/>
      <c r="C66" s="8"/>
      <c r="D66" s="7"/>
      <c r="E66" s="7"/>
      <c r="F66" s="7"/>
    </row>
    <row r="67" spans="2:6" ht="15">
      <c r="B67" s="8"/>
      <c r="C67" s="8"/>
      <c r="D67" s="7"/>
      <c r="E67" s="7"/>
      <c r="F67" s="7"/>
    </row>
    <row r="68" spans="2:6" ht="15">
      <c r="B68" s="8"/>
      <c r="C68" s="8"/>
      <c r="D68" s="7"/>
      <c r="E68" s="7"/>
      <c r="F68" s="7"/>
    </row>
    <row r="69" spans="2:6" ht="15">
      <c r="B69" s="8"/>
      <c r="C69" s="8"/>
      <c r="D69" s="7"/>
      <c r="E69" s="7"/>
      <c r="F69" s="7"/>
    </row>
    <row r="70" spans="2:6" ht="15">
      <c r="B70" s="8"/>
      <c r="C70" s="8"/>
      <c r="D70" s="7"/>
      <c r="E70" s="7"/>
      <c r="F70" s="7"/>
    </row>
    <row r="71" spans="2:6" ht="15">
      <c r="B71" s="8"/>
      <c r="C71" s="8"/>
      <c r="D71" s="7"/>
      <c r="E71" s="7"/>
      <c r="F71" s="7"/>
    </row>
    <row r="72" spans="2:6" ht="15">
      <c r="B72" s="8"/>
      <c r="C72" s="8"/>
      <c r="D72" s="7"/>
      <c r="E72" s="7"/>
      <c r="F72" s="7"/>
    </row>
    <row r="73" spans="2:6" ht="15">
      <c r="B73" s="8"/>
      <c r="C73" s="8"/>
      <c r="D73" s="7"/>
      <c r="E73" s="7"/>
      <c r="F73" s="7"/>
    </row>
    <row r="74" spans="2:6" ht="15">
      <c r="B74" s="8"/>
      <c r="C74" s="8"/>
      <c r="D74" s="7"/>
      <c r="E74" s="7"/>
      <c r="F74" s="7"/>
    </row>
  </sheetData>
  <sheetProtection password="CDEE" sheet="1"/>
  <mergeCells count="2">
    <mergeCell ref="B20:F26"/>
    <mergeCell ref="B28:E28"/>
  </mergeCells>
  <printOptions horizontalCentered="1"/>
  <pageMargins left="0.1968503937007874" right="0.1968503937007874" top="0.7480314960629921" bottom="0.7480314960629921" header="0.31496062992125984" footer="0.31496062992125984"/>
  <pageSetup horizontalDpi="600" verticalDpi="600" orientation="landscape" paperSize="9" r:id="rId2"/>
  <headerFooter differentOddEven="1">
    <oddFooter>&amp;C&amp;P of &amp;N</oddFooter>
    <evenFooter>&amp;C&amp;P of &amp;N</evenFooter>
  </headerFooter>
  <rowBreaks count="2" manualBreakCount="2">
    <brk id="28" max="255" man="1"/>
    <brk id="58" max="255" man="1"/>
  </rowBreaks>
  <drawing r:id="rId1"/>
</worksheet>
</file>

<file path=xl/worksheets/sheet10.xml><?xml version="1.0" encoding="utf-8"?>
<worksheet xmlns="http://schemas.openxmlformats.org/spreadsheetml/2006/main" xmlns:r="http://schemas.openxmlformats.org/officeDocument/2006/relationships">
  <dimension ref="M1:AB54"/>
  <sheetViews>
    <sheetView showGridLines="0" zoomScale="106" zoomScaleNormal="106" workbookViewId="0" topLeftCell="A1">
      <selection activeCell="O16" sqref="O16"/>
    </sheetView>
  </sheetViews>
  <sheetFormatPr defaultColWidth="9.140625" defaultRowHeight="15"/>
  <cols>
    <col min="13" max="14" width="8.7109375" style="0" customWidth="1"/>
    <col min="15" max="15" width="68.7109375" style="0" customWidth="1"/>
    <col min="16" max="16" width="46.421875" style="0" customWidth="1"/>
    <col min="17" max="17" width="59.57421875" style="0" customWidth="1"/>
    <col min="18" max="18" width="32.421875" style="0" customWidth="1"/>
    <col min="19" max="19" width="9.140625" style="0" customWidth="1"/>
    <col min="20" max="20" width="5.28125" style="0" customWidth="1"/>
    <col min="21" max="21" width="15.140625" style="0" customWidth="1"/>
    <col min="22" max="22" width="29.7109375" style="0" customWidth="1"/>
    <col min="23" max="23" width="9.140625" style="0" customWidth="1"/>
    <col min="24" max="24" width="10.7109375" style="0" customWidth="1"/>
    <col min="25" max="25" width="8.421875" style="0" customWidth="1"/>
    <col min="26" max="26" width="11.28125" style="0" customWidth="1"/>
    <col min="27" max="27" width="87.140625" style="0" customWidth="1"/>
    <col min="28" max="28" width="9.140625" style="0" customWidth="1"/>
  </cols>
  <sheetData>
    <row r="1" spans="13:26" ht="14.25">
      <c r="M1" s="1"/>
      <c r="R1" s="1"/>
      <c r="S1" s="1"/>
      <c r="T1" s="1"/>
      <c r="U1" s="1"/>
      <c r="V1" s="1"/>
      <c r="W1" s="3"/>
      <c r="X1" s="3"/>
      <c r="Y1" s="3"/>
      <c r="Z1" s="3"/>
    </row>
    <row r="2" spans="13:27" ht="14.25">
      <c r="M2" s="3"/>
      <c r="R2" s="24"/>
      <c r="S2" s="25" t="s">
        <v>360</v>
      </c>
      <c r="T2" s="26" t="s">
        <v>359</v>
      </c>
      <c r="U2" s="26" t="s">
        <v>26</v>
      </c>
      <c r="V2" s="25"/>
      <c r="W2" s="25" t="s">
        <v>361</v>
      </c>
      <c r="X2" s="26" t="s">
        <v>368</v>
      </c>
      <c r="Y2" s="26" t="s">
        <v>369</v>
      </c>
      <c r="Z2" s="26" t="s">
        <v>370</v>
      </c>
      <c r="AA2" s="26" t="s">
        <v>4</v>
      </c>
    </row>
    <row r="3" spans="13:27" ht="14.25">
      <c r="M3" s="3"/>
      <c r="R3" s="24" t="s">
        <v>357</v>
      </c>
      <c r="S3" s="24">
        <f>'Management, Policy, Vision'!F7+'Management, Policy, Vision'!F9+'Management, Policy, Vision'!F11+'Management, Policy, Vision'!F13+'Management, Policy, Vision'!F15</f>
        <v>0</v>
      </c>
      <c r="T3" s="24">
        <v>10</v>
      </c>
      <c r="U3" s="24" t="b">
        <f>ISERROR(S3)</f>
        <v>0</v>
      </c>
      <c r="V3" s="24" t="str">
        <f>IF(U3=TRUE,"Policy Setting NA",R3)</f>
        <v>Policy setting</v>
      </c>
      <c r="W3" s="27">
        <f>IF(U3=TRUE,NA(),100*S3/T3)</f>
        <v>0</v>
      </c>
      <c r="X3" s="28">
        <v>100</v>
      </c>
      <c r="Y3" s="28">
        <v>0</v>
      </c>
      <c r="Z3" s="24">
        <v>50</v>
      </c>
      <c r="AA3" s="29" t="s">
        <v>5</v>
      </c>
    </row>
    <row r="4" spans="13:27" ht="14.25">
      <c r="M4" s="3"/>
      <c r="R4" s="24" t="s">
        <v>101</v>
      </c>
      <c r="S4" s="24">
        <f>'Management, Policy, Vision'!F18+'Management, Policy, Vision'!F20+'Management, Policy, Vision'!F22</f>
        <v>0</v>
      </c>
      <c r="T4" s="24">
        <v>6</v>
      </c>
      <c r="U4" s="24" t="b">
        <f aca="true" t="shared" si="0" ref="U4:U23">ISERROR(S4)</f>
        <v>0</v>
      </c>
      <c r="V4" s="24" t="str">
        <f>IF(U4=TRUE,"Leadership NA",R4)</f>
        <v>Leadership</v>
      </c>
      <c r="W4" s="27">
        <f aca="true" t="shared" si="1" ref="W4:W23">IF(U4=TRUE,NA(),100*S4/T4)</f>
        <v>0</v>
      </c>
      <c r="X4" s="28">
        <v>100</v>
      </c>
      <c r="Y4" s="28">
        <v>0</v>
      </c>
      <c r="Z4" s="24">
        <v>50</v>
      </c>
      <c r="AA4" s="29" t="s">
        <v>6</v>
      </c>
    </row>
    <row r="5" spans="13:27" ht="14.25">
      <c r="M5" s="3"/>
      <c r="R5" s="24" t="s">
        <v>358</v>
      </c>
      <c r="S5" s="24">
        <f>'Management, Policy, Vision'!F25+'Management, Policy, Vision'!F27+'Management, Policy, Vision'!F29+'Management, Policy, Vision'!F31+'Management, Policy, Vision'!F33</f>
        <v>0</v>
      </c>
      <c r="T5" s="24">
        <v>10</v>
      </c>
      <c r="U5" s="24" t="b">
        <f t="shared" si="0"/>
        <v>0</v>
      </c>
      <c r="V5" s="24" t="str">
        <f>IF(U5=TRUE,"Accountability &amp; Responsibility NA",R5)</f>
        <v>Accountability &amp; Responsibility</v>
      </c>
      <c r="W5" s="27">
        <f t="shared" si="1"/>
        <v>0</v>
      </c>
      <c r="X5" s="28">
        <v>100</v>
      </c>
      <c r="Y5" s="28">
        <v>0</v>
      </c>
      <c r="Z5" s="24">
        <v>50</v>
      </c>
      <c r="AA5" s="29" t="s">
        <v>76</v>
      </c>
    </row>
    <row r="6" spans="13:27" ht="14.25">
      <c r="M6" s="3"/>
      <c r="R6" s="24" t="s">
        <v>362</v>
      </c>
      <c r="S6" s="24">
        <f>'Ops standards &amp; procedures'!F7+'Ops standards &amp; procedures'!F9+'Ops standards &amp; procedures'!F11+'Ops standards &amp; procedures'!F13+'Ops standards &amp; procedures'!F15+'Ops standards &amp; procedures'!F17+'Ops standards &amp; procedures'!F19+'Ops standards &amp; procedures'!F21+'Ops standards &amp; procedures'!F23+'Ops standards &amp; procedures'!F25</f>
        <v>0</v>
      </c>
      <c r="T6" s="24">
        <v>20</v>
      </c>
      <c r="U6" s="24" t="b">
        <f t="shared" si="0"/>
        <v>0</v>
      </c>
      <c r="V6" s="24" t="str">
        <f>IF(U6=TRUE,"Risk Management Process NA",R6)</f>
        <v>Risk Management Process</v>
      </c>
      <c r="W6" s="27">
        <f t="shared" si="1"/>
        <v>0</v>
      </c>
      <c r="X6" s="28">
        <v>100</v>
      </c>
      <c r="Y6" s="28">
        <v>0</v>
      </c>
      <c r="Z6" s="24">
        <v>50</v>
      </c>
      <c r="AA6" s="29" t="s">
        <v>7</v>
      </c>
    </row>
    <row r="7" spans="13:27" ht="14.25">
      <c r="M7" s="3"/>
      <c r="R7" s="24" t="s">
        <v>404</v>
      </c>
      <c r="S7" s="24">
        <f>'Ops standards &amp; procedures'!F63+'Ops standards &amp; procedures'!F65+'Ops standards &amp; procedures'!F67+'Ops standards &amp; procedures'!F69</f>
        <v>0</v>
      </c>
      <c r="T7" s="24">
        <v>8</v>
      </c>
      <c r="U7" s="24" t="b">
        <f t="shared" si="0"/>
        <v>0</v>
      </c>
      <c r="V7" s="24" t="str">
        <f>IF(U7=TRUE,"Isolation &amp; Guarding NA",R7)</f>
        <v>Isolation &amp; Guarding</v>
      </c>
      <c r="W7" s="27">
        <f t="shared" si="1"/>
        <v>0</v>
      </c>
      <c r="X7" s="28">
        <v>100</v>
      </c>
      <c r="Y7" s="28">
        <v>0</v>
      </c>
      <c r="Z7" s="24">
        <v>50</v>
      </c>
      <c r="AA7" s="29" t="s">
        <v>8</v>
      </c>
    </row>
    <row r="8" spans="13:27" ht="14.25">
      <c r="M8" s="3"/>
      <c r="R8" s="24" t="s">
        <v>666</v>
      </c>
      <c r="S8" s="24">
        <f>'Ops standards &amp; procedures'!F79+'Ops standards &amp; procedures'!F81+'Ops standards &amp; procedures'!F83+'Ops standards &amp; procedures'!F85+'Ops standards &amp; procedures'!F87+'Ops standards &amp; procedures'!F89+'Ops standards &amp; procedures'!F91+'Ops standards &amp; procedures'!F94+'Ops standards &amp; procedures'!F96</f>
        <v>0</v>
      </c>
      <c r="T8" s="24">
        <v>18</v>
      </c>
      <c r="U8" s="24" t="b">
        <f t="shared" si="0"/>
        <v>0</v>
      </c>
      <c r="V8" s="24" t="str">
        <f>IF(U8=TRUE,"Vehicles &amp; Drivers NA",R8)</f>
        <v>Vehicles &amp; Drivers</v>
      </c>
      <c r="W8" s="27">
        <f t="shared" si="1"/>
        <v>0</v>
      </c>
      <c r="X8" s="28">
        <v>100</v>
      </c>
      <c r="Y8" s="28">
        <v>0</v>
      </c>
      <c r="Z8" s="24">
        <v>50</v>
      </c>
      <c r="AA8" s="29" t="s">
        <v>22</v>
      </c>
    </row>
    <row r="9" spans="13:27" ht="14.25">
      <c r="M9" s="3"/>
      <c r="R9" s="24" t="s">
        <v>364</v>
      </c>
      <c r="S9" s="24">
        <f>'Ops standards &amp; procedures'!F60</f>
        <v>0</v>
      </c>
      <c r="T9" s="24">
        <v>2</v>
      </c>
      <c r="U9" s="24" t="b">
        <f t="shared" si="0"/>
        <v>0</v>
      </c>
      <c r="V9" s="24" t="str">
        <f>IF(U9=TRUE,"Work at Height NA",R9)</f>
        <v>Work at Height</v>
      </c>
      <c r="W9" s="27">
        <f t="shared" si="1"/>
        <v>0</v>
      </c>
      <c r="X9" s="28">
        <v>100</v>
      </c>
      <c r="Y9" s="28">
        <v>0</v>
      </c>
      <c r="Z9" s="24">
        <v>50</v>
      </c>
      <c r="AA9" s="29" t="s">
        <v>9</v>
      </c>
    </row>
    <row r="10" spans="13:27" ht="14.25">
      <c r="M10" s="3"/>
      <c r="R10" s="24" t="s">
        <v>194</v>
      </c>
      <c r="S10" s="24">
        <f>'Ops standards &amp; procedures'!F107+'Ops standards &amp; procedures'!F109+'Ops standards &amp; procedures'!F111+'Ops standards &amp; procedures'!F113+'Ops standards &amp; procedures'!F115+'Ops standards &amp; procedures'!F117+'Ops standards &amp; procedures'!F119+'Ops standards &amp; procedures'!F121+'Ops standards &amp; procedures'!F123+'Ops standards &amp; procedures'!F126</f>
        <v>0</v>
      </c>
      <c r="T10" s="24">
        <v>20</v>
      </c>
      <c r="U10" s="24" t="b">
        <f t="shared" si="0"/>
        <v>0</v>
      </c>
      <c r="V10" s="24" t="str">
        <f>IF(U10=TRUE,"Occupational Health NA",R10)</f>
        <v>Occupational Health</v>
      </c>
      <c r="W10" s="27">
        <f t="shared" si="1"/>
        <v>0</v>
      </c>
      <c r="X10" s="28">
        <v>100</v>
      </c>
      <c r="Y10" s="28">
        <v>0</v>
      </c>
      <c r="Z10" s="24">
        <v>50</v>
      </c>
      <c r="AA10" s="29" t="s">
        <v>23</v>
      </c>
    </row>
    <row r="11" spans="13:28" ht="14.25">
      <c r="M11" s="3"/>
      <c r="R11" s="24" t="s">
        <v>367</v>
      </c>
      <c r="S11" s="24">
        <f>'Ops standards &amp; procedures'!F28+'Ops standards &amp; procedures'!F31+'Ops standards &amp; procedures'!F34+'Ops standards &amp; procedures'!F36+'Ops standards &amp; procedures'!F39+'Ops standards &amp; procedures'!F42+'Ops standards &amp; procedures'!F45+'Ops standards &amp; procedures'!F47+'Ops standards &amp; procedures'!F49+'Ops standards &amp; procedures'!F51+'Ops standards &amp; procedures'!F54+'Ops standards &amp; procedures'!F57+'Ops standards &amp; procedures'!F72+'Ops standards &amp; procedures'!F74+'Ops standards &amp; procedures'!F76+'Ops standards &amp; procedures'!F99+'Ops standards &amp; procedures'!F101+'Ops standards &amp; procedures'!F104+'Ops standards &amp; procedures'!F129+'Ops standards &amp; procedures'!F131+'Ops standards &amp; procedures'!F134+'Ops standards &amp; procedures'!F136+'Ops standards &amp; procedures'!F138+'Ops standards &amp; procedures'!F140+'Ops standards &amp; procedures'!F142+'Ops standards &amp; procedures'!F144+'Ops standards &amp; procedures'!F147+'Ops standards &amp; procedures'!F149</f>
        <v>0</v>
      </c>
      <c r="T11" s="24">
        <v>56</v>
      </c>
      <c r="U11" s="24" t="b">
        <f t="shared" si="0"/>
        <v>0</v>
      </c>
      <c r="V11" s="24" t="str">
        <f>IF(U11=TRUE,"Other Risks NA",R11)</f>
        <v>Other Risks</v>
      </c>
      <c r="W11" s="27">
        <f t="shared" si="1"/>
        <v>0</v>
      </c>
      <c r="X11" s="28">
        <v>100</v>
      </c>
      <c r="Y11" s="28">
        <v>0</v>
      </c>
      <c r="Z11" s="24">
        <v>50</v>
      </c>
      <c r="AA11" s="29" t="s">
        <v>11</v>
      </c>
      <c r="AB11" t="s">
        <v>10</v>
      </c>
    </row>
    <row r="12" spans="13:27" ht="14.25">
      <c r="M12" s="3"/>
      <c r="R12" s="24" t="s">
        <v>667</v>
      </c>
      <c r="S12" s="24">
        <f>'Communication &amp; planning'!F7+'Communication &amp; planning'!F9+'Communication &amp; planning'!F11+'Communication &amp; planning'!F14+'Communication &amp; planning'!F16+'Communication &amp; planning'!F18+'Communication &amp; planning'!F20+'Communication &amp; planning'!F22+'Communication &amp; planning'!F24+'Communication &amp; planning'!F26</f>
        <v>0</v>
      </c>
      <c r="T12" s="24">
        <v>20</v>
      </c>
      <c r="U12" s="24" t="b">
        <f t="shared" si="0"/>
        <v>0</v>
      </c>
      <c r="V12" s="24" t="str">
        <f>IF(U12=TRUE,"Comms and Planning NA",R12)</f>
        <v>Comms and Planning</v>
      </c>
      <c r="W12" s="27">
        <f t="shared" si="1"/>
        <v>0</v>
      </c>
      <c r="X12" s="28">
        <v>100</v>
      </c>
      <c r="Y12" s="28">
        <v>0</v>
      </c>
      <c r="Z12" s="24">
        <v>50</v>
      </c>
      <c r="AA12" s="29" t="s">
        <v>12</v>
      </c>
    </row>
    <row r="13" spans="13:27" ht="14.25">
      <c r="M13" s="3"/>
      <c r="R13" s="24" t="s">
        <v>664</v>
      </c>
      <c r="S13" s="24">
        <f>'Organisation &amp; training'!F7+'Organisation &amp; training'!F9+'Organisation &amp; training'!F12+'Organisation &amp; training'!F14+'Organisation &amp; training'!F16+'Organisation &amp; training'!F19+'Organisation &amp; training'!F21</f>
        <v>0</v>
      </c>
      <c r="T13" s="24">
        <v>14</v>
      </c>
      <c r="U13" s="24" t="b">
        <f t="shared" si="0"/>
        <v>0</v>
      </c>
      <c r="V13" s="24" t="str">
        <f>IF(U13=TRUE,"Safety reps, Committees &amp; info NA",R13)</f>
        <v>Safety reps, Committees &amp; info</v>
      </c>
      <c r="W13" s="27">
        <f t="shared" si="1"/>
        <v>0</v>
      </c>
      <c r="X13" s="28">
        <v>100</v>
      </c>
      <c r="Y13" s="28">
        <v>0</v>
      </c>
      <c r="Z13" s="24">
        <v>50</v>
      </c>
      <c r="AA13" s="29" t="s">
        <v>13</v>
      </c>
    </row>
    <row r="14" spans="13:27" ht="14.25">
      <c r="M14" s="3"/>
      <c r="R14" s="24" t="s">
        <v>159</v>
      </c>
      <c r="S14" s="24">
        <f>'Organisation &amp; training'!F24+'Organisation &amp; training'!F26+'Organisation &amp; training'!F28+'Organisation &amp; training'!F30</f>
        <v>0</v>
      </c>
      <c r="T14" s="24">
        <v>8</v>
      </c>
      <c r="U14" s="24" t="b">
        <f t="shared" si="0"/>
        <v>0</v>
      </c>
      <c r="V14" s="24" t="str">
        <f>IF(U14=TRUE,"Training NA",R14)</f>
        <v>Training</v>
      </c>
      <c r="W14" s="27">
        <f t="shared" si="1"/>
        <v>0</v>
      </c>
      <c r="X14" s="28">
        <v>100</v>
      </c>
      <c r="Y14" s="28">
        <v>0</v>
      </c>
      <c r="Z14" s="24">
        <v>50</v>
      </c>
      <c r="AA14" s="29" t="s">
        <v>14</v>
      </c>
    </row>
    <row r="15" spans="13:27" ht="14.25">
      <c r="M15" s="3"/>
      <c r="R15" s="24" t="s">
        <v>365</v>
      </c>
      <c r="S15" s="24">
        <f>'Audit, monitor, review'!F7+'Audit, monitor, review'!F9+'Audit, monitor, review'!F11+'Audit, monitor, review'!F13+'Audit, monitor, review'!F15+'Audit, monitor, review'!F17</f>
        <v>0</v>
      </c>
      <c r="T15" s="24">
        <v>12</v>
      </c>
      <c r="U15" s="24" t="b">
        <f t="shared" si="0"/>
        <v>0</v>
      </c>
      <c r="V15" s="24" t="str">
        <f>IF(U15=TRUE,"Sample Inspection NA",R15)</f>
        <v>Sample Inspection</v>
      </c>
      <c r="W15" s="27">
        <f t="shared" si="1"/>
        <v>0</v>
      </c>
      <c r="X15" s="28">
        <v>100</v>
      </c>
      <c r="Y15" s="28">
        <v>0</v>
      </c>
      <c r="Z15" s="24">
        <v>50</v>
      </c>
      <c r="AA15" s="29" t="s">
        <v>15</v>
      </c>
    </row>
    <row r="16" spans="13:27" ht="14.25">
      <c r="M16" s="3"/>
      <c r="R16" s="24" t="s">
        <v>137</v>
      </c>
      <c r="S16" s="24">
        <f>'Audit, monitor, review'!F20+'Audit, monitor, review'!F22</f>
        <v>0</v>
      </c>
      <c r="T16" s="24">
        <v>4</v>
      </c>
      <c r="U16" s="24" t="b">
        <f t="shared" si="0"/>
        <v>0</v>
      </c>
      <c r="V16" s="24" t="str">
        <f>IF(U16=TRUE,"Measuring Performance NA",R16)</f>
        <v>Measuring Performance</v>
      </c>
      <c r="W16" s="27">
        <f t="shared" si="1"/>
        <v>0</v>
      </c>
      <c r="X16" s="28">
        <v>100</v>
      </c>
      <c r="Y16" s="28">
        <v>0</v>
      </c>
      <c r="Z16" s="24">
        <v>50</v>
      </c>
      <c r="AA16" s="29" t="s">
        <v>16</v>
      </c>
    </row>
    <row r="17" spans="13:27" ht="14.25">
      <c r="M17" s="3"/>
      <c r="R17" s="24" t="s">
        <v>366</v>
      </c>
      <c r="S17" s="24">
        <f>'Audit, monitor, review'!F25+'Audit, monitor, review'!F27+'Audit, monitor, review'!F29</f>
        <v>0</v>
      </c>
      <c r="T17" s="24">
        <v>6</v>
      </c>
      <c r="U17" s="24" t="b">
        <f t="shared" si="0"/>
        <v>0</v>
      </c>
      <c r="V17" s="24" t="str">
        <f>IF(U17=TRUE,"Inspections, audits and reviews NA",R17)</f>
        <v>Inspections, audits and reviews</v>
      </c>
      <c r="W17" s="27">
        <f t="shared" si="1"/>
        <v>0</v>
      </c>
      <c r="X17" s="28">
        <v>100</v>
      </c>
      <c r="Y17" s="28">
        <v>0</v>
      </c>
      <c r="Z17" s="24">
        <v>50</v>
      </c>
      <c r="AA17" s="29" t="s">
        <v>17</v>
      </c>
    </row>
    <row r="18" spans="13:27" ht="14.25">
      <c r="M18" s="3"/>
      <c r="R18" s="24" t="s">
        <v>665</v>
      </c>
      <c r="S18" s="24">
        <f>'Audit, monitor, review'!F32+'Audit, monitor, review'!F34+'Audit, monitor, review'!F36</f>
        <v>0</v>
      </c>
      <c r="T18" s="24">
        <v>6</v>
      </c>
      <c r="U18" s="24" t="b">
        <f t="shared" si="0"/>
        <v>0</v>
      </c>
      <c r="V18" s="24" t="str">
        <f>IF(U18=TRUE,"Incident Handling NA",R18)</f>
        <v>Incident handling</v>
      </c>
      <c r="W18" s="27">
        <f t="shared" si="1"/>
        <v>0</v>
      </c>
      <c r="X18" s="28">
        <v>100</v>
      </c>
      <c r="Y18" s="28">
        <v>0</v>
      </c>
      <c r="Z18" s="24">
        <v>50</v>
      </c>
      <c r="AA18" s="29" t="s">
        <v>18</v>
      </c>
    </row>
    <row r="19" spans="13:27" ht="14.25">
      <c r="M19" s="3"/>
      <c r="R19" s="24" t="s">
        <v>668</v>
      </c>
      <c r="S19" s="24">
        <f>'Quarry Specific'!F7+'Quarry Specific'!F9+'Quarry Specific'!F11+'Quarry Specific'!F13+'Quarry Specific'!F16</f>
        <v>0</v>
      </c>
      <c r="T19" s="24">
        <v>10</v>
      </c>
      <c r="U19" s="24" t="b">
        <f t="shared" si="0"/>
        <v>0</v>
      </c>
      <c r="V19" s="24" t="str">
        <f>IF(U19=TRUE,"Management NA",R19)</f>
        <v>Q Management</v>
      </c>
      <c r="W19" s="27">
        <f t="shared" si="1"/>
        <v>0</v>
      </c>
      <c r="X19" s="24">
        <v>100</v>
      </c>
      <c r="Y19" s="24">
        <v>0</v>
      </c>
      <c r="Z19" s="24">
        <v>50</v>
      </c>
      <c r="AA19" s="29" t="s">
        <v>19</v>
      </c>
    </row>
    <row r="20" spans="13:27" ht="14.25">
      <c r="M20" s="3"/>
      <c r="R20" s="24" t="s">
        <v>1</v>
      </c>
      <c r="S20" s="24">
        <f>'Quarry Specific'!F19+'Quarry Specific'!F21+'Quarry Specific'!F23+'Quarry Specific'!F25+'Quarry Specific'!F27+'Quarry Specific'!F29+'Quarry Specific'!F31</f>
        <v>0</v>
      </c>
      <c r="T20" s="24">
        <v>14</v>
      </c>
      <c r="U20" s="24" t="b">
        <f t="shared" si="0"/>
        <v>0</v>
      </c>
      <c r="V20" s="24" t="str">
        <f>IF(U20=TRUE,"Excavation &amp; Tips NA",R20)</f>
        <v>Q Excavation &amp; Tips</v>
      </c>
      <c r="W20" s="27">
        <f t="shared" si="1"/>
        <v>0</v>
      </c>
      <c r="X20" s="24">
        <v>100</v>
      </c>
      <c r="Y20" s="24">
        <v>0</v>
      </c>
      <c r="Z20" s="24">
        <v>50</v>
      </c>
      <c r="AA20" s="29" t="s">
        <v>20</v>
      </c>
    </row>
    <row r="21" spans="13:27" ht="14.25">
      <c r="M21" s="3"/>
      <c r="R21" s="24" t="s">
        <v>3</v>
      </c>
      <c r="S21" s="24">
        <f>'Quarry Specific'!F34+'Quarry Specific'!F36+'Quarry Specific'!F38+'Quarry Specific'!F40+'Quarry Specific'!F42+'Quarry Specific'!F44+'Quarry Specific'!F46+'Quarry Specific'!F48+'Quarry Specific'!F50</f>
        <v>0</v>
      </c>
      <c r="T21" s="24">
        <v>18</v>
      </c>
      <c r="U21" s="24" t="b">
        <f t="shared" si="0"/>
        <v>0</v>
      </c>
      <c r="V21" s="24" t="str">
        <f>IF(U21=TRUE,"Drilling &amp; Blasting NA",R21)</f>
        <v>Q Drilling &amp; Blasting</v>
      </c>
      <c r="W21" s="27">
        <f t="shared" si="1"/>
        <v>0</v>
      </c>
      <c r="X21" s="24">
        <v>100</v>
      </c>
      <c r="Y21" s="24">
        <v>0</v>
      </c>
      <c r="Z21" s="24">
        <v>50</v>
      </c>
      <c r="AA21" s="29" t="s">
        <v>24</v>
      </c>
    </row>
    <row r="22" spans="13:27" ht="14.25">
      <c r="M22" s="3"/>
      <c r="R22" s="24" t="s">
        <v>0</v>
      </c>
      <c r="S22" s="24">
        <f>'Quarry Specific'!F53+'Quarry Specific'!F55+'Quarry Specific'!F57+'Quarry Specific'!F59</f>
        <v>0</v>
      </c>
      <c r="T22" s="24">
        <v>8</v>
      </c>
      <c r="U22" s="24" t="b">
        <f t="shared" si="0"/>
        <v>0</v>
      </c>
      <c r="V22" s="24" t="str">
        <f>IF(U22=TRUE,"Mobile Plant NA",R22)</f>
        <v>Q Mobile Plant</v>
      </c>
      <c r="W22" s="27">
        <f t="shared" si="1"/>
        <v>0</v>
      </c>
      <c r="X22" s="24">
        <v>100</v>
      </c>
      <c r="Y22" s="24">
        <v>0</v>
      </c>
      <c r="Z22" s="24">
        <v>50</v>
      </c>
      <c r="AA22" s="29" t="s">
        <v>21</v>
      </c>
    </row>
    <row r="23" spans="13:27" ht="14.25">
      <c r="M23" s="3"/>
      <c r="R23" s="24" t="s">
        <v>2</v>
      </c>
      <c r="S23" s="24">
        <f>'Quarry Specific'!F62+'Quarry Specific'!F64+'Quarry Specific'!F66</f>
        <v>0</v>
      </c>
      <c r="T23" s="24">
        <v>6</v>
      </c>
      <c r="U23" s="24" t="b">
        <f t="shared" si="0"/>
        <v>0</v>
      </c>
      <c r="V23" s="24" t="str">
        <f>IF(U23=TRUE,"Other NA",R23)</f>
        <v>Q Other</v>
      </c>
      <c r="W23" s="27">
        <f t="shared" si="1"/>
        <v>0</v>
      </c>
      <c r="X23" s="24">
        <v>100</v>
      </c>
      <c r="Y23" s="24">
        <v>0</v>
      </c>
      <c r="Z23" s="24">
        <v>50</v>
      </c>
      <c r="AA23" s="29" t="s">
        <v>25</v>
      </c>
    </row>
    <row r="24" spans="13:26" ht="14.25">
      <c r="M24" s="3"/>
      <c r="R24" s="3"/>
      <c r="S24" s="3"/>
      <c r="T24" s="3"/>
      <c r="U24" s="3"/>
      <c r="V24" s="3"/>
      <c r="W24" s="3"/>
      <c r="X24" s="3"/>
      <c r="Y24" s="3"/>
      <c r="Z24" s="3"/>
    </row>
    <row r="25" spans="13:26" ht="14.25">
      <c r="M25" s="3"/>
      <c r="R25" s="3"/>
      <c r="S25" s="3"/>
      <c r="T25" s="3"/>
      <c r="U25" s="3"/>
      <c r="V25" s="3"/>
      <c r="W25" s="3"/>
      <c r="X25" s="3"/>
      <c r="Y25" s="3"/>
      <c r="Z25" s="3"/>
    </row>
    <row r="26" spans="13:26" ht="14.25">
      <c r="M26" s="3"/>
      <c r="R26" s="3"/>
      <c r="S26" s="3"/>
      <c r="T26" s="3"/>
      <c r="U26" s="3"/>
      <c r="V26" s="3"/>
      <c r="W26" s="3"/>
      <c r="X26" s="3"/>
      <c r="Y26" s="3"/>
      <c r="Z26" s="3"/>
    </row>
    <row r="27" spans="13:26" ht="16.5" customHeight="1">
      <c r="M27" s="3"/>
      <c r="N27" s="3"/>
      <c r="O27" s="3"/>
      <c r="P27" s="3"/>
      <c r="Q27" s="3"/>
      <c r="R27" s="3"/>
      <c r="S27" s="3"/>
      <c r="T27" s="3"/>
      <c r="U27" s="3"/>
      <c r="V27" s="3" t="s">
        <v>535</v>
      </c>
      <c r="W27" s="3"/>
      <c r="X27" s="3"/>
      <c r="Y27" s="3"/>
      <c r="Z27" s="3"/>
    </row>
    <row r="28" spans="13:26" ht="14.25">
      <c r="M28" s="3"/>
      <c r="N28" s="3"/>
      <c r="O28" s="3"/>
      <c r="P28" s="3"/>
      <c r="Q28" s="3"/>
      <c r="R28" s="3"/>
      <c r="S28" s="3"/>
      <c r="T28" s="3"/>
      <c r="U28" s="3"/>
      <c r="V28" s="3"/>
      <c r="W28" s="3"/>
      <c r="X28" s="3"/>
      <c r="Y28" s="3"/>
      <c r="Z28" s="3"/>
    </row>
    <row r="29" spans="13:26" ht="14.25">
      <c r="M29" s="3"/>
      <c r="N29" s="3"/>
      <c r="O29" s="3"/>
      <c r="P29" s="3"/>
      <c r="Q29" s="3"/>
      <c r="R29" s="3"/>
      <c r="S29" s="3"/>
      <c r="T29" s="3"/>
      <c r="U29" s="3"/>
      <c r="V29" s="3"/>
      <c r="W29" s="3"/>
      <c r="X29" s="3"/>
      <c r="Y29" s="3"/>
      <c r="Z29" s="3"/>
    </row>
    <row r="30" spans="13:26" ht="14.25">
      <c r="M30" s="3"/>
      <c r="N30" s="3"/>
      <c r="O30" s="3"/>
      <c r="P30" s="3"/>
      <c r="Q30" s="3"/>
      <c r="R30" s="3"/>
      <c r="S30" s="3"/>
      <c r="T30" s="3"/>
      <c r="U30" s="3"/>
      <c r="V30" s="3"/>
      <c r="W30" s="3"/>
      <c r="X30" s="3"/>
      <c r="Y30" s="3"/>
      <c r="Z30" s="3"/>
    </row>
    <row r="31" spans="13:26" ht="14.25">
      <c r="M31" s="3"/>
      <c r="N31" s="3"/>
      <c r="O31" s="3"/>
      <c r="P31" s="3"/>
      <c r="Q31" s="3"/>
      <c r="R31" s="3"/>
      <c r="S31" s="3"/>
      <c r="T31" s="3"/>
      <c r="U31" s="3"/>
      <c r="V31" s="3"/>
      <c r="W31" s="3"/>
      <c r="X31" s="3"/>
      <c r="Y31" s="3"/>
      <c r="Z31" s="3"/>
    </row>
    <row r="32" spans="13:26" ht="14.25">
      <c r="M32" s="3"/>
      <c r="N32" s="3"/>
      <c r="O32" s="3"/>
      <c r="P32" s="3"/>
      <c r="Q32" s="3"/>
      <c r="R32" s="3"/>
      <c r="S32" s="3"/>
      <c r="T32" s="3"/>
      <c r="U32" s="3"/>
      <c r="V32" s="3"/>
      <c r="W32" s="3"/>
      <c r="X32" s="3"/>
      <c r="Y32" s="3"/>
      <c r="Z32" s="3"/>
    </row>
    <row r="33" spans="13:26" ht="14.25">
      <c r="M33" s="3"/>
      <c r="N33" s="3"/>
      <c r="O33" s="3"/>
      <c r="P33" s="3"/>
      <c r="Q33" s="3"/>
      <c r="R33" s="3"/>
      <c r="S33" s="3"/>
      <c r="T33" s="3"/>
      <c r="U33" s="3"/>
      <c r="V33" s="3"/>
      <c r="W33" s="3"/>
      <c r="X33" s="3"/>
      <c r="Y33" s="3"/>
      <c r="Z33" s="3"/>
    </row>
    <row r="34" spans="13:26" ht="14.25">
      <c r="M34" s="3"/>
      <c r="N34" s="3"/>
      <c r="O34" s="3"/>
      <c r="P34" s="3"/>
      <c r="Q34" s="3"/>
      <c r="R34" s="3"/>
      <c r="S34" s="3"/>
      <c r="T34" s="3"/>
      <c r="U34" s="3"/>
      <c r="V34" s="3"/>
      <c r="W34" s="3"/>
      <c r="X34" s="3"/>
      <c r="Y34" s="3"/>
      <c r="Z34" s="3"/>
    </row>
    <row r="35" spans="13:26" ht="14.25">
      <c r="M35" s="3"/>
      <c r="N35" s="3"/>
      <c r="O35" s="3"/>
      <c r="P35" s="3"/>
      <c r="Q35" s="3"/>
      <c r="R35" s="3"/>
      <c r="S35" s="3"/>
      <c r="T35" s="3"/>
      <c r="U35" s="3"/>
      <c r="V35" s="3"/>
      <c r="W35" s="3"/>
      <c r="X35" s="3"/>
      <c r="Y35" s="3"/>
      <c r="Z35" s="3"/>
    </row>
    <row r="36" spans="13:26" ht="14.25">
      <c r="M36" s="3"/>
      <c r="N36" s="3"/>
      <c r="O36" s="3"/>
      <c r="P36" s="3"/>
      <c r="Q36" s="3"/>
      <c r="R36" s="3"/>
      <c r="S36" s="3"/>
      <c r="T36" s="3"/>
      <c r="U36" s="3"/>
      <c r="V36" s="3"/>
      <c r="W36" s="3"/>
      <c r="X36" s="3"/>
      <c r="Y36" s="3"/>
      <c r="Z36" s="3"/>
    </row>
    <row r="37" spans="13:26" ht="14.25">
      <c r="M37" s="3"/>
      <c r="N37" s="3"/>
      <c r="O37" s="3"/>
      <c r="P37" s="3"/>
      <c r="Q37" s="3"/>
      <c r="R37" s="3"/>
      <c r="S37" s="3"/>
      <c r="T37" s="3"/>
      <c r="U37" s="3"/>
      <c r="V37" s="3"/>
      <c r="W37" s="3"/>
      <c r="X37" s="3"/>
      <c r="Y37" s="3"/>
      <c r="Z37" s="3"/>
    </row>
    <row r="38" spans="13:26" ht="14.25">
      <c r="M38" s="3"/>
      <c r="N38" s="3"/>
      <c r="O38" s="3"/>
      <c r="P38" s="3"/>
      <c r="Q38" s="3"/>
      <c r="R38" s="3"/>
      <c r="S38" s="3"/>
      <c r="T38" s="3"/>
      <c r="U38" s="3"/>
      <c r="V38" s="3"/>
      <c r="W38" s="3"/>
      <c r="X38" s="3"/>
      <c r="Y38" s="3"/>
      <c r="Z38" s="3"/>
    </row>
    <row r="39" spans="13:26" ht="14.25">
      <c r="M39" s="3"/>
      <c r="N39" s="3"/>
      <c r="O39" s="3"/>
      <c r="P39" s="3"/>
      <c r="Q39" s="3"/>
      <c r="R39" s="3"/>
      <c r="S39" s="3"/>
      <c r="T39" s="3"/>
      <c r="U39" s="3"/>
      <c r="V39" s="3"/>
      <c r="W39" s="3"/>
      <c r="X39" s="3"/>
      <c r="Y39" s="3"/>
      <c r="Z39" s="3"/>
    </row>
    <row r="40" spans="13:26" ht="14.25">
      <c r="M40" s="3"/>
      <c r="N40" s="3"/>
      <c r="O40" s="3"/>
      <c r="P40" s="3"/>
      <c r="Q40" s="3"/>
      <c r="R40" s="3"/>
      <c r="S40" s="3"/>
      <c r="T40" s="3"/>
      <c r="U40" s="3"/>
      <c r="V40" s="3"/>
      <c r="W40" s="3"/>
      <c r="X40" s="3"/>
      <c r="Y40" s="3"/>
      <c r="Z40" s="3"/>
    </row>
    <row r="41" spans="13:26" ht="14.25">
      <c r="M41" s="3"/>
      <c r="N41" s="3"/>
      <c r="O41" s="3"/>
      <c r="P41" s="3"/>
      <c r="Q41" s="3"/>
      <c r="R41" s="3"/>
      <c r="S41" s="3"/>
      <c r="T41" s="3"/>
      <c r="U41" s="3"/>
      <c r="V41" s="3"/>
      <c r="W41" s="3"/>
      <c r="X41" s="3"/>
      <c r="Y41" s="3"/>
      <c r="Z41" s="3"/>
    </row>
    <row r="42" spans="13:26" ht="14.25">
      <c r="M42" s="3"/>
      <c r="N42" s="3"/>
      <c r="O42" s="3"/>
      <c r="P42" s="3"/>
      <c r="Q42" s="3"/>
      <c r="R42" s="3"/>
      <c r="S42" s="3"/>
      <c r="T42" s="3"/>
      <c r="U42" s="3"/>
      <c r="V42" s="3"/>
      <c r="W42" s="3"/>
      <c r="X42" s="3"/>
      <c r="Y42" s="3"/>
      <c r="Z42" s="3"/>
    </row>
    <row r="43" spans="13:26" ht="14.25">
      <c r="M43" s="3"/>
      <c r="N43" s="3"/>
      <c r="O43" s="3"/>
      <c r="P43" s="3"/>
      <c r="Q43" s="3"/>
      <c r="R43" s="3"/>
      <c r="S43" s="3"/>
      <c r="T43" s="3"/>
      <c r="U43" s="3"/>
      <c r="V43" s="3"/>
      <c r="W43" s="3"/>
      <c r="X43" s="3"/>
      <c r="Y43" s="3"/>
      <c r="Z43" s="3"/>
    </row>
    <row r="44" spans="13:26" ht="14.25">
      <c r="M44" s="3"/>
      <c r="N44" s="3"/>
      <c r="O44" s="3"/>
      <c r="P44" s="3"/>
      <c r="Q44" s="3"/>
      <c r="R44" s="3"/>
      <c r="S44" s="3"/>
      <c r="T44" s="3"/>
      <c r="U44" s="3"/>
      <c r="V44" s="3"/>
      <c r="W44" s="3"/>
      <c r="X44" s="3"/>
      <c r="Y44" s="3"/>
      <c r="Z44" s="3"/>
    </row>
    <row r="45" spans="13:26" ht="14.25">
      <c r="M45" s="3"/>
      <c r="N45" s="3"/>
      <c r="O45" s="3"/>
      <c r="P45" s="3"/>
      <c r="Q45" s="3"/>
      <c r="R45" s="3"/>
      <c r="S45" s="3"/>
      <c r="T45" s="3"/>
      <c r="U45" s="3"/>
      <c r="V45" s="3"/>
      <c r="W45" s="3"/>
      <c r="X45" s="3"/>
      <c r="Y45" s="3"/>
      <c r="Z45" s="3"/>
    </row>
    <row r="46" spans="13:26" ht="14.25">
      <c r="M46" s="3"/>
      <c r="N46" s="3"/>
      <c r="O46" s="3"/>
      <c r="P46" s="3"/>
      <c r="Q46" s="3"/>
      <c r="R46" s="3"/>
      <c r="S46" s="3"/>
      <c r="T46" s="3"/>
      <c r="U46" s="3"/>
      <c r="V46" s="3"/>
      <c r="W46" s="3"/>
      <c r="X46" s="3"/>
      <c r="Y46" s="3"/>
      <c r="Z46" s="3"/>
    </row>
    <row r="47" spans="13:26" ht="14.25">
      <c r="M47" s="3"/>
      <c r="N47" s="3"/>
      <c r="O47" s="3"/>
      <c r="P47" s="3"/>
      <c r="Q47" s="3"/>
      <c r="R47" s="3"/>
      <c r="S47" s="3"/>
      <c r="T47" s="3"/>
      <c r="U47" s="3"/>
      <c r="V47" s="3"/>
      <c r="W47" s="3"/>
      <c r="X47" s="3"/>
      <c r="Y47" s="3"/>
      <c r="Z47" s="3"/>
    </row>
    <row r="48" spans="13:26" ht="14.25">
      <c r="M48" s="3"/>
      <c r="N48" s="3"/>
      <c r="O48" s="3"/>
      <c r="P48" s="3"/>
      <c r="Q48" s="3"/>
      <c r="R48" s="3"/>
      <c r="S48" s="3"/>
      <c r="T48" s="3"/>
      <c r="U48" s="3"/>
      <c r="V48" s="3"/>
      <c r="W48" s="3"/>
      <c r="X48" s="3"/>
      <c r="Y48" s="3"/>
      <c r="Z48" s="3"/>
    </row>
    <row r="49" spans="13:26" ht="14.25">
      <c r="M49" s="3"/>
      <c r="N49" s="3"/>
      <c r="O49" s="3"/>
      <c r="P49" s="3"/>
      <c r="Q49" s="3"/>
      <c r="R49" s="3"/>
      <c r="S49" s="3"/>
      <c r="T49" s="3"/>
      <c r="U49" s="3"/>
      <c r="V49" s="3"/>
      <c r="W49" s="3"/>
      <c r="X49" s="3"/>
      <c r="Y49" s="3"/>
      <c r="Z49" s="3"/>
    </row>
    <row r="50" spans="13:26" ht="14.25">
      <c r="M50" s="3"/>
      <c r="N50" s="3"/>
      <c r="O50" s="3"/>
      <c r="P50" s="3"/>
      <c r="Q50" s="3"/>
      <c r="R50" s="3"/>
      <c r="S50" s="3"/>
      <c r="T50" s="3"/>
      <c r="U50" s="3"/>
      <c r="V50" s="3"/>
      <c r="W50" s="3"/>
      <c r="X50" s="3"/>
      <c r="Y50" s="3"/>
      <c r="Z50" s="3"/>
    </row>
    <row r="51" spans="13:26" ht="14.25">
      <c r="M51" s="3"/>
      <c r="N51" s="3"/>
      <c r="O51" s="3"/>
      <c r="P51" s="3"/>
      <c r="Q51" s="3"/>
      <c r="R51" s="3"/>
      <c r="S51" s="3"/>
      <c r="T51" s="3"/>
      <c r="U51" s="3"/>
      <c r="V51" s="3"/>
      <c r="W51" s="3"/>
      <c r="X51" s="3"/>
      <c r="Y51" s="3"/>
      <c r="Z51" s="3"/>
    </row>
    <row r="52" spans="13:26" ht="14.25">
      <c r="M52" s="3"/>
      <c r="N52" s="3"/>
      <c r="O52" s="3"/>
      <c r="P52" s="3"/>
      <c r="Q52" s="3"/>
      <c r="R52" s="3"/>
      <c r="S52" s="3"/>
      <c r="T52" s="3"/>
      <c r="U52" s="3"/>
      <c r="V52" s="3"/>
      <c r="W52" s="3"/>
      <c r="X52" s="3"/>
      <c r="Y52" s="3"/>
      <c r="Z52" s="3"/>
    </row>
    <row r="53" spans="13:26" ht="14.25">
      <c r="M53" s="3"/>
      <c r="N53" s="3"/>
      <c r="O53" s="3"/>
      <c r="P53" s="3"/>
      <c r="Q53" s="3"/>
      <c r="R53" s="3"/>
      <c r="S53" s="3"/>
      <c r="T53" s="3"/>
      <c r="U53" s="3"/>
      <c r="V53" s="3"/>
      <c r="W53" s="3"/>
      <c r="X53" s="3"/>
      <c r="Y53" s="3"/>
      <c r="Z53" s="3"/>
    </row>
    <row r="54" spans="13:26" ht="14.25">
      <c r="M54" s="3"/>
      <c r="N54" s="3"/>
      <c r="O54" s="3"/>
      <c r="P54" s="3"/>
      <c r="Q54" s="3"/>
      <c r="R54" s="3"/>
      <c r="S54" s="3"/>
      <c r="T54" s="3"/>
      <c r="U54" s="3"/>
      <c r="V54" s="3"/>
      <c r="W54" s="3"/>
      <c r="X54" s="3"/>
      <c r="Y54" s="3"/>
      <c r="Z54" s="3"/>
    </row>
  </sheetData>
  <sheetProtection password="CDEE" sheet="1"/>
  <printOptions horizontalCentered="1" verticalCentered="1"/>
  <pageMargins left="0.2362204724409449" right="0.2362204724409449" top="0.2362204724409449" bottom="0.2362204724409449" header="0" footer="0"/>
  <pageSetup horizontalDpi="525" verticalDpi="525" orientation="landscape" paperSize="9" r:id="rId2"/>
  <headerFooter alignWithMargins="0">
    <oddFooter>&amp;C&amp;P of &amp;N</oddFooter>
  </headerFooter>
  <drawing r:id="rId1"/>
</worksheet>
</file>

<file path=xl/worksheets/sheet11.xml><?xml version="1.0" encoding="utf-8"?>
<worksheet xmlns="http://schemas.openxmlformats.org/spreadsheetml/2006/main" xmlns:r="http://schemas.openxmlformats.org/officeDocument/2006/relationships">
  <sheetPr>
    <tabColor rgb="FFFF0000"/>
  </sheetPr>
  <dimension ref="B1:GD169"/>
  <sheetViews>
    <sheetView showGridLines="0" zoomScale="75" zoomScaleNormal="75" zoomScalePageLayoutView="70" workbookViewId="0" topLeftCell="A1">
      <selection activeCell="C1" sqref="C1:C16384"/>
    </sheetView>
  </sheetViews>
  <sheetFormatPr defaultColWidth="9.140625" defaultRowHeight="15"/>
  <cols>
    <col min="1" max="1" width="5.7109375" style="17" customWidth="1"/>
    <col min="2" max="2" width="192.00390625" style="17" customWidth="1"/>
    <col min="3" max="3" width="23.57421875" style="17" customWidth="1"/>
    <col min="4" max="4" width="5.7109375" style="17" customWidth="1"/>
    <col min="5" max="5" width="5.28125" style="17" bestFit="1" customWidth="1"/>
    <col min="6" max="6" width="11.57421875" style="3" customWidth="1"/>
    <col min="7" max="7" width="5.8515625" style="17" bestFit="1" customWidth="1"/>
    <col min="8" max="8" width="8.421875" style="17" bestFit="1" customWidth="1"/>
    <col min="9" max="9" width="5.28125" style="17" customWidth="1"/>
    <col min="10" max="10" width="6.421875" style="17" bestFit="1" customWidth="1"/>
    <col min="11" max="11" width="12.57421875" style="3" customWidth="1"/>
    <col min="12" max="16384" width="9.140625" style="3" customWidth="1"/>
  </cols>
  <sheetData>
    <row r="1" spans="2:11" ht="18.75">
      <c r="B1" s="60"/>
      <c r="K1" s="3">
        <f>""</f>
      </c>
    </row>
    <row r="2" spans="2:186" ht="18.75">
      <c r="B2" s="61">
        <f>'Cover Page'!C12</f>
        <v>0</v>
      </c>
      <c r="F2" s="64" t="s">
        <v>513</v>
      </c>
      <c r="G2" s="65">
        <f>COUNTA(G6:G143)</f>
        <v>138</v>
      </c>
      <c r="H2" s="66" t="s">
        <v>515</v>
      </c>
      <c r="L2" s="17" t="s">
        <v>79</v>
      </c>
      <c r="M2" s="17" t="s">
        <v>79</v>
      </c>
      <c r="N2" s="17" t="s">
        <v>79</v>
      </c>
      <c r="O2" s="17" t="s">
        <v>79</v>
      </c>
      <c r="P2" s="17" t="s">
        <v>79</v>
      </c>
      <c r="Q2" s="17" t="s">
        <v>79</v>
      </c>
      <c r="R2" s="17" t="s">
        <v>79</v>
      </c>
      <c r="S2" s="17" t="s">
        <v>79</v>
      </c>
      <c r="T2" s="17" t="s">
        <v>79</v>
      </c>
      <c r="U2" s="17" t="s">
        <v>79</v>
      </c>
      <c r="V2" s="17" t="s">
        <v>79</v>
      </c>
      <c r="W2" s="17" t="s">
        <v>79</v>
      </c>
      <c r="X2" s="17" t="s">
        <v>79</v>
      </c>
      <c r="Y2" s="17" t="s">
        <v>79</v>
      </c>
      <c r="Z2" s="17" t="s">
        <v>79</v>
      </c>
      <c r="AA2" s="17" t="s">
        <v>79</v>
      </c>
      <c r="AB2" s="17" t="s">
        <v>79</v>
      </c>
      <c r="AC2" s="17" t="s">
        <v>79</v>
      </c>
      <c r="AD2" s="17" t="s">
        <v>79</v>
      </c>
      <c r="AE2" s="17" t="s">
        <v>79</v>
      </c>
      <c r="AF2" s="17" t="s">
        <v>79</v>
      </c>
      <c r="AG2" s="17" t="s">
        <v>79</v>
      </c>
      <c r="AH2" s="17" t="s">
        <v>79</v>
      </c>
      <c r="AI2" s="17" t="s">
        <v>79</v>
      </c>
      <c r="AJ2" s="17" t="s">
        <v>79</v>
      </c>
      <c r="AK2" s="17" t="s">
        <v>79</v>
      </c>
      <c r="AL2" s="17" t="s">
        <v>79</v>
      </c>
      <c r="AM2" s="17" t="s">
        <v>79</v>
      </c>
      <c r="AN2" s="17" t="s">
        <v>79</v>
      </c>
      <c r="AO2" s="17" t="s">
        <v>79</v>
      </c>
      <c r="AP2" s="17" t="s">
        <v>79</v>
      </c>
      <c r="AQ2" s="17" t="s">
        <v>79</v>
      </c>
      <c r="AR2" s="17" t="s">
        <v>79</v>
      </c>
      <c r="AS2" s="17" t="s">
        <v>79</v>
      </c>
      <c r="AT2" s="17" t="s">
        <v>79</v>
      </c>
      <c r="AU2" s="17" t="s">
        <v>79</v>
      </c>
      <c r="AV2" s="17" t="s">
        <v>79</v>
      </c>
      <c r="AW2" s="17" t="s">
        <v>79</v>
      </c>
      <c r="AX2" s="17" t="s">
        <v>79</v>
      </c>
      <c r="AY2" s="17" t="s">
        <v>79</v>
      </c>
      <c r="AZ2" s="17" t="s">
        <v>79</v>
      </c>
      <c r="BA2" s="17" t="s">
        <v>79</v>
      </c>
      <c r="BB2" s="17" t="s">
        <v>79</v>
      </c>
      <c r="BC2" s="17" t="s">
        <v>79</v>
      </c>
      <c r="BD2" s="17" t="s">
        <v>79</v>
      </c>
      <c r="BE2" s="17" t="s">
        <v>79</v>
      </c>
      <c r="BF2" s="17" t="s">
        <v>79</v>
      </c>
      <c r="BG2" s="17" t="s">
        <v>79</v>
      </c>
      <c r="BH2" s="17" t="s">
        <v>79</v>
      </c>
      <c r="BI2" s="17" t="s">
        <v>79</v>
      </c>
      <c r="BJ2" s="17" t="s">
        <v>79</v>
      </c>
      <c r="BK2" s="17" t="s">
        <v>79</v>
      </c>
      <c r="BL2" s="17" t="s">
        <v>79</v>
      </c>
      <c r="BM2" s="17" t="s">
        <v>79</v>
      </c>
      <c r="BN2" s="17" t="s">
        <v>79</v>
      </c>
      <c r="BO2" s="17" t="s">
        <v>79</v>
      </c>
      <c r="BP2" s="17" t="s">
        <v>79</v>
      </c>
      <c r="BQ2" s="17" t="s">
        <v>79</v>
      </c>
      <c r="BR2" s="17" t="s">
        <v>79</v>
      </c>
      <c r="BS2" s="17" t="s">
        <v>79</v>
      </c>
      <c r="BT2" s="17" t="s">
        <v>79</v>
      </c>
      <c r="BU2" s="17" t="s">
        <v>79</v>
      </c>
      <c r="BV2" s="17" t="s">
        <v>79</v>
      </c>
      <c r="BW2" s="17" t="s">
        <v>79</v>
      </c>
      <c r="BX2" s="17" t="s">
        <v>79</v>
      </c>
      <c r="BY2" s="17" t="s">
        <v>79</v>
      </c>
      <c r="BZ2" s="17" t="s">
        <v>79</v>
      </c>
      <c r="CA2" s="17" t="s">
        <v>79</v>
      </c>
      <c r="CB2" s="17" t="s">
        <v>79</v>
      </c>
      <c r="CC2" s="17" t="s">
        <v>79</v>
      </c>
      <c r="CD2" s="17" t="s">
        <v>79</v>
      </c>
      <c r="CE2" s="17" t="s">
        <v>79</v>
      </c>
      <c r="CF2" s="17" t="s">
        <v>79</v>
      </c>
      <c r="CG2" s="17" t="s">
        <v>79</v>
      </c>
      <c r="CH2" s="17" t="s">
        <v>79</v>
      </c>
      <c r="CI2" s="17" t="s">
        <v>79</v>
      </c>
      <c r="CJ2" s="17" t="s">
        <v>79</v>
      </c>
      <c r="CK2" s="17" t="s">
        <v>79</v>
      </c>
      <c r="CL2" s="17" t="s">
        <v>79</v>
      </c>
      <c r="CM2" s="17" t="s">
        <v>79</v>
      </c>
      <c r="CN2" s="17" t="s">
        <v>79</v>
      </c>
      <c r="CO2" s="17" t="s">
        <v>79</v>
      </c>
      <c r="CP2" s="17" t="s">
        <v>79</v>
      </c>
      <c r="CQ2" s="17" t="s">
        <v>79</v>
      </c>
      <c r="CR2" s="17" t="s">
        <v>79</v>
      </c>
      <c r="CS2" s="17" t="s">
        <v>79</v>
      </c>
      <c r="CT2" s="17" t="s">
        <v>79</v>
      </c>
      <c r="CU2" s="17" t="s">
        <v>79</v>
      </c>
      <c r="CV2" s="17" t="s">
        <v>79</v>
      </c>
      <c r="CW2" s="17" t="s">
        <v>79</v>
      </c>
      <c r="CX2" s="17" t="s">
        <v>79</v>
      </c>
      <c r="CY2" s="17" t="s">
        <v>79</v>
      </c>
      <c r="CZ2" s="17" t="s">
        <v>79</v>
      </c>
      <c r="DA2" s="17" t="s">
        <v>79</v>
      </c>
      <c r="DB2" s="17" t="s">
        <v>79</v>
      </c>
      <c r="DC2" s="17" t="s">
        <v>79</v>
      </c>
      <c r="DD2" s="17" t="s">
        <v>79</v>
      </c>
      <c r="DE2" s="17" t="s">
        <v>79</v>
      </c>
      <c r="DF2" s="17" t="s">
        <v>79</v>
      </c>
      <c r="DG2" s="17" t="s">
        <v>79</v>
      </c>
      <c r="DH2" s="17" t="s">
        <v>79</v>
      </c>
      <c r="DI2" s="17" t="s">
        <v>79</v>
      </c>
      <c r="DJ2" s="17" t="s">
        <v>79</v>
      </c>
      <c r="DK2" s="17" t="s">
        <v>79</v>
      </c>
      <c r="DL2" s="17" t="s">
        <v>79</v>
      </c>
      <c r="DM2" s="17" t="s">
        <v>79</v>
      </c>
      <c r="DN2" s="17" t="s">
        <v>79</v>
      </c>
      <c r="DO2" s="17" t="s">
        <v>79</v>
      </c>
      <c r="DP2" s="17" t="s">
        <v>79</v>
      </c>
      <c r="DQ2" s="17" t="s">
        <v>79</v>
      </c>
      <c r="DR2" s="17" t="s">
        <v>79</v>
      </c>
      <c r="DS2" s="17" t="s">
        <v>79</v>
      </c>
      <c r="DT2" s="17" t="s">
        <v>79</v>
      </c>
      <c r="DU2" s="17" t="s">
        <v>79</v>
      </c>
      <c r="DV2" s="17" t="s">
        <v>79</v>
      </c>
      <c r="DW2" s="17" t="s">
        <v>79</v>
      </c>
      <c r="DX2" s="17" t="s">
        <v>79</v>
      </c>
      <c r="DY2" s="17" t="s">
        <v>79</v>
      </c>
      <c r="DZ2" s="17" t="s">
        <v>79</v>
      </c>
      <c r="EA2" s="17" t="s">
        <v>79</v>
      </c>
      <c r="EB2" s="17" t="s">
        <v>79</v>
      </c>
      <c r="EC2" s="17" t="s">
        <v>79</v>
      </c>
      <c r="ED2" s="17" t="s">
        <v>79</v>
      </c>
      <c r="EE2" s="17" t="s">
        <v>79</v>
      </c>
      <c r="EF2" s="17" t="s">
        <v>79</v>
      </c>
      <c r="EG2" s="17" t="s">
        <v>79</v>
      </c>
      <c r="EH2" s="17" t="s">
        <v>79</v>
      </c>
      <c r="EI2" s="17" t="s">
        <v>79</v>
      </c>
      <c r="EJ2" s="17" t="s">
        <v>79</v>
      </c>
      <c r="EK2" s="17" t="s">
        <v>79</v>
      </c>
      <c r="EL2" s="17" t="s">
        <v>79</v>
      </c>
      <c r="EM2" s="17" t="s">
        <v>79</v>
      </c>
      <c r="EN2" s="17" t="s">
        <v>79</v>
      </c>
      <c r="EO2" s="17" t="s">
        <v>79</v>
      </c>
      <c r="EP2" s="17" t="s">
        <v>79</v>
      </c>
      <c r="EQ2" s="17" t="s">
        <v>79</v>
      </c>
      <c r="ER2" s="17" t="s">
        <v>79</v>
      </c>
      <c r="ES2" s="17" t="s">
        <v>79</v>
      </c>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row>
    <row r="3" spans="2:186" ht="30.75" customHeight="1">
      <c r="B3" s="62">
        <f>'Cover Page'!C18</f>
        <v>0</v>
      </c>
      <c r="F3" s="67" t="s">
        <v>513</v>
      </c>
      <c r="G3" s="68">
        <f>COUNTIF(G6:G143,"=0")</f>
        <v>138</v>
      </c>
      <c r="H3" s="69" t="s">
        <v>514</v>
      </c>
      <c r="L3" s="17">
        <v>1</v>
      </c>
      <c r="M3" s="17">
        <f>1+L3</f>
        <v>2</v>
      </c>
      <c r="N3" s="17">
        <f aca="true" t="shared" si="0" ref="N3:BX3">1+M3</f>
        <v>3</v>
      </c>
      <c r="O3" s="17">
        <f t="shared" si="0"/>
        <v>4</v>
      </c>
      <c r="P3" s="17">
        <f t="shared" si="0"/>
        <v>5</v>
      </c>
      <c r="Q3" s="17">
        <f t="shared" si="0"/>
        <v>6</v>
      </c>
      <c r="R3" s="17">
        <f t="shared" si="0"/>
        <v>7</v>
      </c>
      <c r="S3" s="17">
        <f t="shared" si="0"/>
        <v>8</v>
      </c>
      <c r="T3" s="17">
        <f t="shared" si="0"/>
        <v>9</v>
      </c>
      <c r="U3" s="17">
        <f t="shared" si="0"/>
        <v>10</v>
      </c>
      <c r="V3" s="17">
        <f t="shared" si="0"/>
        <v>11</v>
      </c>
      <c r="W3" s="17">
        <f t="shared" si="0"/>
        <v>12</v>
      </c>
      <c r="X3" s="17">
        <f t="shared" si="0"/>
        <v>13</v>
      </c>
      <c r="Y3" s="17">
        <f t="shared" si="0"/>
        <v>14</v>
      </c>
      <c r="Z3" s="17">
        <f t="shared" si="0"/>
        <v>15</v>
      </c>
      <c r="AA3" s="17">
        <f t="shared" si="0"/>
        <v>16</v>
      </c>
      <c r="AB3" s="17">
        <f t="shared" si="0"/>
        <v>17</v>
      </c>
      <c r="AC3" s="17">
        <f t="shared" si="0"/>
        <v>18</v>
      </c>
      <c r="AD3" s="17">
        <f t="shared" si="0"/>
        <v>19</v>
      </c>
      <c r="AE3" s="17">
        <f t="shared" si="0"/>
        <v>20</v>
      </c>
      <c r="AF3" s="17">
        <f t="shared" si="0"/>
        <v>21</v>
      </c>
      <c r="AG3" s="17">
        <f t="shared" si="0"/>
        <v>22</v>
      </c>
      <c r="AH3" s="17">
        <f t="shared" si="0"/>
        <v>23</v>
      </c>
      <c r="AI3" s="17">
        <f t="shared" si="0"/>
        <v>24</v>
      </c>
      <c r="AJ3" s="17">
        <f t="shared" si="0"/>
        <v>25</v>
      </c>
      <c r="AK3" s="17">
        <f t="shared" si="0"/>
        <v>26</v>
      </c>
      <c r="AL3" s="17">
        <f t="shared" si="0"/>
        <v>27</v>
      </c>
      <c r="AM3" s="17">
        <f t="shared" si="0"/>
        <v>28</v>
      </c>
      <c r="AN3" s="17">
        <f t="shared" si="0"/>
        <v>29</v>
      </c>
      <c r="AO3" s="17">
        <f t="shared" si="0"/>
        <v>30</v>
      </c>
      <c r="AP3" s="17">
        <f t="shared" si="0"/>
        <v>31</v>
      </c>
      <c r="AQ3" s="17">
        <f t="shared" si="0"/>
        <v>32</v>
      </c>
      <c r="AR3" s="17">
        <f t="shared" si="0"/>
        <v>33</v>
      </c>
      <c r="AS3" s="17">
        <f t="shared" si="0"/>
        <v>34</v>
      </c>
      <c r="AT3" s="17">
        <f t="shared" si="0"/>
        <v>35</v>
      </c>
      <c r="AU3" s="17">
        <f t="shared" si="0"/>
        <v>36</v>
      </c>
      <c r="AV3" s="17">
        <f t="shared" si="0"/>
        <v>37</v>
      </c>
      <c r="AW3" s="17">
        <f t="shared" si="0"/>
        <v>38</v>
      </c>
      <c r="AX3" s="17">
        <f t="shared" si="0"/>
        <v>39</v>
      </c>
      <c r="AY3" s="17">
        <f t="shared" si="0"/>
        <v>40</v>
      </c>
      <c r="AZ3" s="17">
        <f t="shared" si="0"/>
        <v>41</v>
      </c>
      <c r="BA3" s="17">
        <f t="shared" si="0"/>
        <v>42</v>
      </c>
      <c r="BB3" s="17">
        <f t="shared" si="0"/>
        <v>43</v>
      </c>
      <c r="BC3" s="17">
        <f t="shared" si="0"/>
        <v>44</v>
      </c>
      <c r="BD3" s="17">
        <f t="shared" si="0"/>
        <v>45</v>
      </c>
      <c r="BE3" s="17">
        <f t="shared" si="0"/>
        <v>46</v>
      </c>
      <c r="BF3" s="17">
        <f t="shared" si="0"/>
        <v>47</v>
      </c>
      <c r="BG3" s="17">
        <f t="shared" si="0"/>
        <v>48</v>
      </c>
      <c r="BH3" s="17">
        <f t="shared" si="0"/>
        <v>49</v>
      </c>
      <c r="BI3" s="17">
        <f t="shared" si="0"/>
        <v>50</v>
      </c>
      <c r="BJ3" s="17">
        <f t="shared" si="0"/>
        <v>51</v>
      </c>
      <c r="BK3" s="17">
        <f t="shared" si="0"/>
        <v>52</v>
      </c>
      <c r="BL3" s="17">
        <f t="shared" si="0"/>
        <v>53</v>
      </c>
      <c r="BM3" s="17">
        <f t="shared" si="0"/>
        <v>54</v>
      </c>
      <c r="BN3" s="17">
        <f t="shared" si="0"/>
        <v>55</v>
      </c>
      <c r="BO3" s="17">
        <f t="shared" si="0"/>
        <v>56</v>
      </c>
      <c r="BP3" s="17">
        <f t="shared" si="0"/>
        <v>57</v>
      </c>
      <c r="BQ3" s="17">
        <f t="shared" si="0"/>
        <v>58</v>
      </c>
      <c r="BR3" s="17">
        <f t="shared" si="0"/>
        <v>59</v>
      </c>
      <c r="BS3" s="17">
        <f t="shared" si="0"/>
        <v>60</v>
      </c>
      <c r="BT3" s="17">
        <f t="shared" si="0"/>
        <v>61</v>
      </c>
      <c r="BU3" s="17">
        <f t="shared" si="0"/>
        <v>62</v>
      </c>
      <c r="BV3" s="17">
        <f t="shared" si="0"/>
        <v>63</v>
      </c>
      <c r="BW3" s="17">
        <f t="shared" si="0"/>
        <v>64</v>
      </c>
      <c r="BX3" s="17">
        <f t="shared" si="0"/>
        <v>65</v>
      </c>
      <c r="BY3" s="17">
        <f aca="true" t="shared" si="1" ref="BY3:CG3">1+BX3</f>
        <v>66</v>
      </c>
      <c r="BZ3" s="17">
        <f t="shared" si="1"/>
        <v>67</v>
      </c>
      <c r="CA3" s="17">
        <f t="shared" si="1"/>
        <v>68</v>
      </c>
      <c r="CB3" s="17">
        <f t="shared" si="1"/>
        <v>69</v>
      </c>
      <c r="CC3" s="17">
        <f t="shared" si="1"/>
        <v>70</v>
      </c>
      <c r="CD3" s="17">
        <f t="shared" si="1"/>
        <v>71</v>
      </c>
      <c r="CE3" s="17">
        <f t="shared" si="1"/>
        <v>72</v>
      </c>
      <c r="CF3" s="17">
        <f t="shared" si="1"/>
        <v>73</v>
      </c>
      <c r="CG3" s="17">
        <f t="shared" si="1"/>
        <v>74</v>
      </c>
      <c r="CH3" s="17">
        <f aca="true" t="shared" si="2" ref="CH3:DN3">1+CG3</f>
        <v>75</v>
      </c>
      <c r="CI3" s="17">
        <f t="shared" si="2"/>
        <v>76</v>
      </c>
      <c r="CJ3" s="17">
        <f t="shared" si="2"/>
        <v>77</v>
      </c>
      <c r="CK3" s="17">
        <f t="shared" si="2"/>
        <v>78</v>
      </c>
      <c r="CL3" s="17">
        <f t="shared" si="2"/>
        <v>79</v>
      </c>
      <c r="CM3" s="17">
        <f t="shared" si="2"/>
        <v>80</v>
      </c>
      <c r="CN3" s="17">
        <f t="shared" si="2"/>
        <v>81</v>
      </c>
      <c r="CO3" s="17">
        <f t="shared" si="2"/>
        <v>82</v>
      </c>
      <c r="CP3" s="17">
        <f t="shared" si="2"/>
        <v>83</v>
      </c>
      <c r="CQ3" s="17">
        <f t="shared" si="2"/>
        <v>84</v>
      </c>
      <c r="CR3" s="17">
        <f t="shared" si="2"/>
        <v>85</v>
      </c>
      <c r="CS3" s="17">
        <f t="shared" si="2"/>
        <v>86</v>
      </c>
      <c r="CT3" s="17">
        <f t="shared" si="2"/>
        <v>87</v>
      </c>
      <c r="CU3" s="17">
        <f t="shared" si="2"/>
        <v>88</v>
      </c>
      <c r="CV3" s="17">
        <f t="shared" si="2"/>
        <v>89</v>
      </c>
      <c r="CW3" s="17">
        <f t="shared" si="2"/>
        <v>90</v>
      </c>
      <c r="CX3" s="17">
        <f t="shared" si="2"/>
        <v>91</v>
      </c>
      <c r="CY3" s="17">
        <f t="shared" si="2"/>
        <v>92</v>
      </c>
      <c r="CZ3" s="17">
        <f t="shared" si="2"/>
        <v>93</v>
      </c>
      <c r="DA3" s="17">
        <f t="shared" si="2"/>
        <v>94</v>
      </c>
      <c r="DB3" s="17">
        <f t="shared" si="2"/>
        <v>95</v>
      </c>
      <c r="DC3" s="17">
        <f t="shared" si="2"/>
        <v>96</v>
      </c>
      <c r="DD3" s="17">
        <f t="shared" si="2"/>
        <v>97</v>
      </c>
      <c r="DE3" s="17">
        <f t="shared" si="2"/>
        <v>98</v>
      </c>
      <c r="DF3" s="17">
        <f t="shared" si="2"/>
        <v>99</v>
      </c>
      <c r="DG3" s="17">
        <f t="shared" si="2"/>
        <v>100</v>
      </c>
      <c r="DH3" s="17">
        <f t="shared" si="2"/>
        <v>101</v>
      </c>
      <c r="DI3" s="17">
        <f t="shared" si="2"/>
        <v>102</v>
      </c>
      <c r="DJ3" s="17">
        <f t="shared" si="2"/>
        <v>103</v>
      </c>
      <c r="DK3" s="17">
        <f t="shared" si="2"/>
        <v>104</v>
      </c>
      <c r="DL3" s="17">
        <f t="shared" si="2"/>
        <v>105</v>
      </c>
      <c r="DM3" s="17">
        <f t="shared" si="2"/>
        <v>106</v>
      </c>
      <c r="DN3" s="17">
        <f t="shared" si="2"/>
        <v>107</v>
      </c>
      <c r="DO3" s="17">
        <f aca="true" t="shared" si="3" ref="DO3:ES3">1+DN3</f>
        <v>108</v>
      </c>
      <c r="DP3" s="17">
        <f t="shared" si="3"/>
        <v>109</v>
      </c>
      <c r="DQ3" s="17">
        <f t="shared" si="3"/>
        <v>110</v>
      </c>
      <c r="DR3" s="17">
        <f t="shared" si="3"/>
        <v>111</v>
      </c>
      <c r="DS3" s="17">
        <f t="shared" si="3"/>
        <v>112</v>
      </c>
      <c r="DT3" s="17">
        <f t="shared" si="3"/>
        <v>113</v>
      </c>
      <c r="DU3" s="17">
        <f t="shared" si="3"/>
        <v>114</v>
      </c>
      <c r="DV3" s="17">
        <f t="shared" si="3"/>
        <v>115</v>
      </c>
      <c r="DW3" s="17">
        <f t="shared" si="3"/>
        <v>116</v>
      </c>
      <c r="DX3" s="17">
        <f t="shared" si="3"/>
        <v>117</v>
      </c>
      <c r="DY3" s="17">
        <f t="shared" si="3"/>
        <v>118</v>
      </c>
      <c r="DZ3" s="17">
        <f t="shared" si="3"/>
        <v>119</v>
      </c>
      <c r="EA3" s="17">
        <f t="shared" si="3"/>
        <v>120</v>
      </c>
      <c r="EB3" s="17">
        <f t="shared" si="3"/>
        <v>121</v>
      </c>
      <c r="EC3" s="17">
        <f t="shared" si="3"/>
        <v>122</v>
      </c>
      <c r="ED3" s="17">
        <f t="shared" si="3"/>
        <v>123</v>
      </c>
      <c r="EE3" s="17">
        <f t="shared" si="3"/>
        <v>124</v>
      </c>
      <c r="EF3" s="17">
        <f t="shared" si="3"/>
        <v>125</v>
      </c>
      <c r="EG3" s="17">
        <f t="shared" si="3"/>
        <v>126</v>
      </c>
      <c r="EH3" s="17">
        <f t="shared" si="3"/>
        <v>127</v>
      </c>
      <c r="EI3" s="17">
        <f t="shared" si="3"/>
        <v>128</v>
      </c>
      <c r="EJ3" s="17">
        <f t="shared" si="3"/>
        <v>129</v>
      </c>
      <c r="EK3" s="17">
        <f t="shared" si="3"/>
        <v>130</v>
      </c>
      <c r="EL3" s="17">
        <f t="shared" si="3"/>
        <v>131</v>
      </c>
      <c r="EM3" s="17">
        <f t="shared" si="3"/>
        <v>132</v>
      </c>
      <c r="EN3" s="17">
        <f t="shared" si="3"/>
        <v>133</v>
      </c>
      <c r="EO3" s="17">
        <f t="shared" si="3"/>
        <v>134</v>
      </c>
      <c r="EP3" s="17">
        <f t="shared" si="3"/>
        <v>135</v>
      </c>
      <c r="EQ3" s="17">
        <f t="shared" si="3"/>
        <v>136</v>
      </c>
      <c r="ER3" s="17">
        <f t="shared" si="3"/>
        <v>137</v>
      </c>
      <c r="ES3" s="17">
        <f t="shared" si="3"/>
        <v>138</v>
      </c>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row>
    <row r="4" ht="36">
      <c r="B4" s="79" t="s">
        <v>688</v>
      </c>
    </row>
    <row r="5" spans="2:11" ht="15.75">
      <c r="B5" s="63"/>
      <c r="F5" s="59" t="s">
        <v>77</v>
      </c>
      <c r="G5" s="70" t="s">
        <v>74</v>
      </c>
      <c r="H5" s="71"/>
      <c r="I5" s="71"/>
      <c r="J5" s="71" t="s">
        <v>79</v>
      </c>
      <c r="K5" s="59" t="s">
        <v>78</v>
      </c>
    </row>
    <row r="6" spans="2:11" ht="14.25">
      <c r="B6" s="78" t="str">
        <f>DGET(J$5:K$143,2,L$2:L$3)</f>
        <v>There is no H&amp;S Policy.</v>
      </c>
      <c r="D6" s="17" t="s">
        <v>79</v>
      </c>
      <c r="E6" s="17">
        <v>1</v>
      </c>
      <c r="F6" s="3" t="str">
        <f>'Management, Policy, Vision'!C7</f>
        <v>There is no H&amp;S Policy.</v>
      </c>
      <c r="G6" s="17">
        <f>'Management, Policy, Vision'!F7</f>
        <v>0</v>
      </c>
      <c r="H6" s="17">
        <f aca="true" t="shared" si="4" ref="H6:H37">IF(K6="",G$2+E6,E6)</f>
        <v>1</v>
      </c>
      <c r="I6" s="17">
        <f>COUNTIF(H$6:H6,"&lt;138")</f>
        <v>1</v>
      </c>
      <c r="J6" s="17">
        <f>IF(I6=0,1+G3,1)</f>
        <v>1</v>
      </c>
      <c r="K6" s="72" t="str">
        <f>IF(G6=0,F6,"")</f>
        <v>There is no H&amp;S Policy.</v>
      </c>
    </row>
    <row r="7" spans="2:11" ht="14.25">
      <c r="B7" s="78" t="str">
        <f>DGET(J$5:K$143,2,M$2:M$3)</f>
        <v>The company has not set any general H&amp;S rules.</v>
      </c>
      <c r="D7" s="17" t="s">
        <v>79</v>
      </c>
      <c r="E7" s="17">
        <f>1+E6</f>
        <v>2</v>
      </c>
      <c r="F7" s="3" t="str">
        <f>'Management, Policy, Vision'!C9</f>
        <v>The company has not set any general H&amp;S rules.</v>
      </c>
      <c r="G7" s="17">
        <f>'Management, Policy, Vision'!F9</f>
        <v>0</v>
      </c>
      <c r="H7" s="17">
        <f t="shared" si="4"/>
        <v>2</v>
      </c>
      <c r="I7" s="17">
        <f>COUNTIF(H$6:H7,"&lt;138")</f>
        <v>2</v>
      </c>
      <c r="J7" s="17">
        <f>IF(AND(MAX(G$6:G6)=0,I7=I6),1+G$3,IF(I7=I6,1+MAX(J$6:J6),I7))</f>
        <v>2</v>
      </c>
      <c r="K7" s="72" t="str">
        <f aca="true" t="shared" si="5" ref="K7:K70">IF(G7=0,F7,"")</f>
        <v>The company has not set any general H&amp;S rules.</v>
      </c>
    </row>
    <row r="8" spans="2:11" ht="14.25">
      <c r="B8" s="78" t="str">
        <f>DGET(J$5:K$143,2,N$2:N$3)</f>
        <v>There are no formal contractor H&amp;S rules set by the company.</v>
      </c>
      <c r="D8" s="17" t="s">
        <v>79</v>
      </c>
      <c r="E8" s="17">
        <f aca="true" t="shared" si="6" ref="E8:E22">1+E7</f>
        <v>3</v>
      </c>
      <c r="F8" s="3" t="str">
        <f>'Management, Policy, Vision'!C11</f>
        <v>There are no formal contractor H&amp;S rules set by the company.</v>
      </c>
      <c r="G8" s="17">
        <f>'Management, Policy, Vision'!F11</f>
        <v>0</v>
      </c>
      <c r="H8" s="17">
        <f t="shared" si="4"/>
        <v>3</v>
      </c>
      <c r="I8" s="17">
        <f>COUNTIF(H$6:H8,"&lt;138")</f>
        <v>3</v>
      </c>
      <c r="J8" s="17">
        <f>IF(AND(MAX(G$6:G7)=0,I8=I7),1+G$3,IF(I8=I7,1+MAX(J$6:J7),I8))</f>
        <v>3</v>
      </c>
      <c r="K8" s="72" t="str">
        <f t="shared" si="5"/>
        <v>There are no formal contractor H&amp;S rules set by the company.</v>
      </c>
    </row>
    <row r="9" spans="2:11" ht="14.25">
      <c r="B9" s="78" t="str">
        <f>DGET(J$5:K$143,2,O$2:O$3)</f>
        <v>The Policy and H&amp;S Rules requirements are not considered in the way the business is managed</v>
      </c>
      <c r="D9" s="17" t="s">
        <v>79</v>
      </c>
      <c r="E9" s="17">
        <f t="shared" si="6"/>
        <v>4</v>
      </c>
      <c r="F9" s="3" t="str">
        <f>'Management, Policy, Vision'!C13</f>
        <v>The Policy and H&amp;S Rules requirements are not considered in the way the business is managed</v>
      </c>
      <c r="G9" s="17">
        <f>'Management, Policy, Vision'!F13</f>
        <v>0</v>
      </c>
      <c r="H9" s="17">
        <f t="shared" si="4"/>
        <v>4</v>
      </c>
      <c r="I9" s="17">
        <f>COUNTIF(H$6:H9,"&lt;138")</f>
        <v>4</v>
      </c>
      <c r="J9" s="17">
        <f>IF(AND(MAX(G$6:G8)=0,I9=I8),1+G$3,IF(I9=I8,1+MAX(J$6:J8),I9))</f>
        <v>4</v>
      </c>
      <c r="K9" s="72" t="str">
        <f t="shared" si="5"/>
        <v>The Policy and H&amp;S Rules requirements are not considered in the way the business is managed</v>
      </c>
    </row>
    <row r="10" spans="2:11" ht="14.25">
      <c r="B10" s="78" t="str">
        <f>DGET(J$5:K$143,2,P$2:P$3)</f>
        <v>There is no approved contractors list.</v>
      </c>
      <c r="D10" s="17" t="s">
        <v>79</v>
      </c>
      <c r="E10" s="17">
        <f t="shared" si="6"/>
        <v>5</v>
      </c>
      <c r="F10" s="3" t="str">
        <f>'Management, Policy, Vision'!C15</f>
        <v>There is no approved contractors list.</v>
      </c>
      <c r="G10" s="17">
        <f>'Management, Policy, Vision'!F15</f>
        <v>0</v>
      </c>
      <c r="H10" s="17">
        <f t="shared" si="4"/>
        <v>5</v>
      </c>
      <c r="I10" s="17">
        <f>COUNTIF(H$6:H10,"&lt;138")</f>
        <v>5</v>
      </c>
      <c r="J10" s="17">
        <f>IF(AND(MAX(G$6:G9)=0,I10=I9),1+G$3,IF(I10=I9,1+MAX(J$6:J9),I10))</f>
        <v>5</v>
      </c>
      <c r="K10" s="72" t="str">
        <f t="shared" si="5"/>
        <v>There is no approved contractors list.</v>
      </c>
    </row>
    <row r="11" spans="2:11" ht="14.25">
      <c r="B11" s="78" t="str">
        <f>DGET(J$5:K$143,2,Q$2:Q$3)</f>
        <v>Senior Management does not actively promote the company's safety ambition</v>
      </c>
      <c r="D11" s="17" t="s">
        <v>79</v>
      </c>
      <c r="E11" s="17">
        <f t="shared" si="6"/>
        <v>6</v>
      </c>
      <c r="F11" s="3" t="str">
        <f>'Management, Policy, Vision'!C18</f>
        <v>Senior Management does not actively promote the company's safety ambition</v>
      </c>
      <c r="G11" s="17">
        <f>'Management, Policy, Vision'!F18</f>
        <v>0</v>
      </c>
      <c r="H11" s="17">
        <f t="shared" si="4"/>
        <v>6</v>
      </c>
      <c r="I11" s="17">
        <f>COUNTIF(H$6:H11,"&lt;138")</f>
        <v>6</v>
      </c>
      <c r="J11" s="17">
        <f>IF(AND(MAX(G$6:G10)=0,I11=I10),1+G$3,IF(I11=I10,1+MAX(J$6:J10),I11))</f>
        <v>6</v>
      </c>
      <c r="K11" s="72" t="str">
        <f t="shared" si="5"/>
        <v>Senior Management does not actively promote the company's safety ambition</v>
      </c>
    </row>
    <row r="12" spans="2:11" ht="14.25">
      <c r="B12" s="78" t="str">
        <f>DGET(J$5:K$143,2,R$2:R$3)</f>
        <v>No Objectives &amp; Targets have been set.</v>
      </c>
      <c r="D12" s="17" t="s">
        <v>79</v>
      </c>
      <c r="E12" s="17">
        <f t="shared" si="6"/>
        <v>7</v>
      </c>
      <c r="F12" s="3" t="str">
        <f>'Management, Policy, Vision'!C20</f>
        <v>No Objectives &amp; Targets have been set.</v>
      </c>
      <c r="G12" s="17">
        <f>'Management, Policy, Vision'!F20</f>
        <v>0</v>
      </c>
      <c r="H12" s="17">
        <f t="shared" si="4"/>
        <v>7</v>
      </c>
      <c r="I12" s="17">
        <f>COUNTIF(H$6:H12,"&lt;138")</f>
        <v>7</v>
      </c>
      <c r="J12" s="17">
        <f>IF(AND(MAX(G$6:G11)=0,I12=I11),1+G$3,IF(I12=I11,1+MAX(J$6:J11),I12))</f>
        <v>7</v>
      </c>
      <c r="K12" s="72" t="str">
        <f t="shared" si="5"/>
        <v>No Objectives &amp; Targets have been set.</v>
      </c>
    </row>
    <row r="13" spans="2:11" ht="14.25">
      <c r="B13" s="78" t="str">
        <f>DGET(J$5:K$143,2,S$2:S$3)</f>
        <v>There is no improvement plan, or it is not being communicated or actions are not being closed out</v>
      </c>
      <c r="D13" s="17" t="s">
        <v>79</v>
      </c>
      <c r="E13" s="17">
        <f t="shared" si="6"/>
        <v>8</v>
      </c>
      <c r="F13" s="3" t="str">
        <f>'Management, Policy, Vision'!C22</f>
        <v>There is no improvement plan, or it is not being communicated or actions are not being closed out</v>
      </c>
      <c r="G13" s="17">
        <f>'Management, Policy, Vision'!F22</f>
        <v>0</v>
      </c>
      <c r="H13" s="17">
        <f t="shared" si="4"/>
        <v>8</v>
      </c>
      <c r="I13" s="17">
        <f>COUNTIF(H$6:H13,"&lt;138")</f>
        <v>8</v>
      </c>
      <c r="J13" s="17">
        <f>IF(AND(MAX(G$6:G12)=0,I13=I12),1+G$3,IF(I13=I12,1+MAX(J$6:J12),I13))</f>
        <v>8</v>
      </c>
      <c r="K13" s="72" t="str">
        <f t="shared" si="5"/>
        <v>There is no improvement plan, or it is not being communicated or actions are not being closed out</v>
      </c>
    </row>
    <row r="14" spans="2:11" ht="14.25">
      <c r="B14" s="78" t="str">
        <f>DGET(J$5:K$143,2,T$2:T$3)</f>
        <v>There is no organisation chart and supporting information on duties, responsibilities, individual authorisations and appointed persons (and their reliefs). </v>
      </c>
      <c r="D14" s="17" t="s">
        <v>79</v>
      </c>
      <c r="E14" s="17">
        <f t="shared" si="6"/>
        <v>9</v>
      </c>
      <c r="F14" s="3" t="str">
        <f>'Management, Policy, Vision'!C25</f>
        <v>There is no organisation chart and supporting information on duties, responsibilities, individual authorisations and appointed persons (and their reliefs). </v>
      </c>
      <c r="G14" s="17">
        <f>'Management, Policy, Vision'!F25</f>
        <v>0</v>
      </c>
      <c r="H14" s="17">
        <f t="shared" si="4"/>
        <v>9</v>
      </c>
      <c r="I14" s="17">
        <f>COUNTIF(H$6:H14,"&lt;138")</f>
        <v>9</v>
      </c>
      <c r="J14" s="17">
        <f>IF(AND(MAX(G$6:G13)=0,I14=I13),1+G$3,IF(I14=I13,1+MAX(J$6:J13),I14))</f>
        <v>9</v>
      </c>
      <c r="K14" s="72" t="str">
        <f t="shared" si="5"/>
        <v>There is no organisation chart and supporting information on duties, responsibilities, individual authorisations and appointed persons (and their reliefs). </v>
      </c>
    </row>
    <row r="15" spans="2:11" ht="14.25">
      <c r="B15" s="78" t="str">
        <f>DGET(J$5:K$143,2,U$2:U$3)</f>
        <v>No one has been appointed to be responsible for the management of H&amp;S.</v>
      </c>
      <c r="D15" s="17" t="s">
        <v>79</v>
      </c>
      <c r="E15" s="17">
        <f t="shared" si="6"/>
        <v>10</v>
      </c>
      <c r="F15" s="3" t="str">
        <f>'Management, Policy, Vision'!C27</f>
        <v>No one has been appointed to be responsible for the management of H&amp;S.</v>
      </c>
      <c r="G15" s="17">
        <f>'Management, Policy, Vision'!F27</f>
        <v>0</v>
      </c>
      <c r="H15" s="17">
        <f t="shared" si="4"/>
        <v>10</v>
      </c>
      <c r="I15" s="17">
        <f>COUNTIF(H$6:H15,"&lt;138")</f>
        <v>10</v>
      </c>
      <c r="J15" s="17">
        <f>IF(AND(MAX(G$6:G14)=0,I15=I14),1+G$3,IF(I15=I14,1+MAX(J$6:J14),I15))</f>
        <v>10</v>
      </c>
      <c r="K15" s="72" t="str">
        <f t="shared" si="5"/>
        <v>No one has been appointed to be responsible for the management of H&amp;S.</v>
      </c>
    </row>
    <row r="16" spans="2:11" ht="14.25">
      <c r="B16" s="78" t="str">
        <f>DGET(J$5:K$143,2,V$2:V$3)</f>
        <v>Line management is not held accountable for H&amp;S by the use of trailing indicators such as injury rates.</v>
      </c>
      <c r="D16" s="17" t="s">
        <v>79</v>
      </c>
      <c r="E16" s="17">
        <f t="shared" si="6"/>
        <v>11</v>
      </c>
      <c r="F16" s="3" t="str">
        <f>'Management, Policy, Vision'!C29</f>
        <v>Line management is not held accountable for H&amp;S by the use of trailing indicators such as injury rates.</v>
      </c>
      <c r="G16" s="17">
        <f>'Management, Policy, Vision'!F29</f>
        <v>0</v>
      </c>
      <c r="H16" s="17">
        <f t="shared" si="4"/>
        <v>11</v>
      </c>
      <c r="I16" s="17">
        <f>COUNTIF(H$6:H16,"&lt;138")</f>
        <v>11</v>
      </c>
      <c r="J16" s="17">
        <f>IF(AND(MAX(G$6:G15)=0,I16=I15),1+G$3,IF(I16=I15,1+MAX(J$6:J15),I16))</f>
        <v>11</v>
      </c>
      <c r="K16" s="72" t="str">
        <f t="shared" si="5"/>
        <v>Line management is not held accountable for H&amp;S by the use of trailing indicators such as injury rates.</v>
      </c>
    </row>
    <row r="17" spans="2:11" ht="14.25">
      <c r="B17" s="78" t="str">
        <f>DGET(J$5:K$143,2,W$2:W$3)</f>
        <v>H&amp;S activities are not supervised</v>
      </c>
      <c r="D17" s="17" t="s">
        <v>79</v>
      </c>
      <c r="E17" s="17">
        <f t="shared" si="6"/>
        <v>12</v>
      </c>
      <c r="F17" s="3" t="str">
        <f>'Management, Policy, Vision'!C31</f>
        <v>H&amp;S activities are not supervised</v>
      </c>
      <c r="G17" s="17">
        <f>'Management, Policy, Vision'!F31</f>
        <v>0</v>
      </c>
      <c r="H17" s="17">
        <f t="shared" si="4"/>
        <v>12</v>
      </c>
      <c r="I17" s="17">
        <f>COUNTIF(H$6:H17,"&lt;138")</f>
        <v>12</v>
      </c>
      <c r="J17" s="17">
        <f>IF(AND(MAX(G$6:G16)=0,I17=I16),1+G$3,IF(I17=I16,1+MAX(J$6:J16),I17))</f>
        <v>12</v>
      </c>
      <c r="K17" s="72" t="str">
        <f t="shared" si="5"/>
        <v>H&amp;S activities are not supervised</v>
      </c>
    </row>
    <row r="18" spans="2:11" ht="14.25">
      <c r="B18" s="78" t="str">
        <f>DGET(J$5:K$143,2,X$2:X$3)</f>
        <v>Behaviours are not challenged and there is no consequence system</v>
      </c>
      <c r="D18" s="17" t="s">
        <v>79</v>
      </c>
      <c r="E18" s="17">
        <f t="shared" si="6"/>
        <v>13</v>
      </c>
      <c r="F18" s="3" t="str">
        <f>'Management, Policy, Vision'!C33</f>
        <v>Behaviours are not challenged and there is no consequence system</v>
      </c>
      <c r="G18" s="17">
        <f>'Management, Policy, Vision'!F33</f>
        <v>0</v>
      </c>
      <c r="H18" s="17">
        <f t="shared" si="4"/>
        <v>13</v>
      </c>
      <c r="I18" s="17">
        <f>COUNTIF(H$6:H18,"&lt;138")</f>
        <v>13</v>
      </c>
      <c r="J18" s="17">
        <f>IF(AND(MAX(G$6:G17)=0,I18=I17),1+G$3,IF(I18=I17,1+MAX(J$6:J17),I18))</f>
        <v>13</v>
      </c>
      <c r="K18" s="72" t="str">
        <f t="shared" si="5"/>
        <v>Behaviours are not challenged and there is no consequence system</v>
      </c>
    </row>
    <row r="19" spans="2:11" ht="14.25">
      <c r="B19" s="78" t="str">
        <f>DGET(J$5:K$143,2,Y$2:Y$3)</f>
        <v>The appropriate individuals have not received training in risk assessment</v>
      </c>
      <c r="D19" s="17" t="s">
        <v>79</v>
      </c>
      <c r="E19" s="17">
        <f t="shared" si="6"/>
        <v>14</v>
      </c>
      <c r="F19" s="3" t="str">
        <f>'Ops standards &amp; procedures'!C7</f>
        <v>The appropriate individuals have not received training in risk assessment</v>
      </c>
      <c r="G19" s="17">
        <f>'Ops standards &amp; procedures'!F7</f>
        <v>0</v>
      </c>
      <c r="H19" s="17">
        <f t="shared" si="4"/>
        <v>14</v>
      </c>
      <c r="I19" s="17">
        <f>COUNTIF(H$6:H19,"&lt;138")</f>
        <v>14</v>
      </c>
      <c r="J19" s="17">
        <f>IF(AND(MAX(G$6:G18)=0,I19=I18),1+G$3,IF(I19=I18,1+MAX(J$6:J18),I19))</f>
        <v>14</v>
      </c>
      <c r="K19" s="72" t="str">
        <f t="shared" si="5"/>
        <v>The appropriate individuals have not received training in risk assessment</v>
      </c>
    </row>
    <row r="20" spans="2:11" ht="14.25">
      <c r="B20" s="78" t="str">
        <f>DGET(J$5:K$143,2,Z$2:Z$3)</f>
        <v>Tasks have not been identified for purposes of risk assessment. </v>
      </c>
      <c r="D20" s="17" t="s">
        <v>79</v>
      </c>
      <c r="E20" s="17">
        <f t="shared" si="6"/>
        <v>15</v>
      </c>
      <c r="F20" s="3" t="str">
        <f>'Ops standards &amp; procedures'!C9</f>
        <v>Tasks have not been identified for purposes of risk assessment. </v>
      </c>
      <c r="G20" s="17">
        <f>'Ops standards &amp; procedures'!F9</f>
        <v>0</v>
      </c>
      <c r="H20" s="17">
        <f t="shared" si="4"/>
        <v>15</v>
      </c>
      <c r="I20" s="17">
        <f>COUNTIF(H$6:H20,"&lt;138")</f>
        <v>15</v>
      </c>
      <c r="J20" s="17">
        <f>IF(AND(MAX(G$6:G19)=0,I20=I19),1+G$3,IF(I20=I19,1+MAX(J$6:J19),I20))</f>
        <v>15</v>
      </c>
      <c r="K20" s="72" t="str">
        <f t="shared" si="5"/>
        <v>Tasks have not been identified for purposes of risk assessment. </v>
      </c>
    </row>
    <row r="21" spans="2:11" ht="14.25">
      <c r="B21" s="78" t="str">
        <f>DGET(J$5:K$143,2,AA$2:AA$3)</f>
        <v>There is no procedure in place for completing risk assessments for the tasks that have been identified.</v>
      </c>
      <c r="D21" s="17" t="s">
        <v>79</v>
      </c>
      <c r="E21" s="17">
        <f t="shared" si="6"/>
        <v>16</v>
      </c>
      <c r="F21" s="3" t="str">
        <f>'Ops standards &amp; procedures'!C11</f>
        <v>There is no procedure in place for completing risk assessments for the tasks that have been identified.</v>
      </c>
      <c r="G21" s="17">
        <f>'Ops standards &amp; procedures'!F11</f>
        <v>0</v>
      </c>
      <c r="H21" s="17">
        <f t="shared" si="4"/>
        <v>16</v>
      </c>
      <c r="I21" s="17">
        <f>COUNTIF(H$6:H21,"&lt;138")</f>
        <v>16</v>
      </c>
      <c r="J21" s="17">
        <f>IF(AND(MAX(G$6:G20)=0,I21=I20),1+G$3,IF(I21=I20,1+MAX(J$6:J20),I21))</f>
        <v>16</v>
      </c>
      <c r="K21" s="72" t="str">
        <f t="shared" si="5"/>
        <v>There is no procedure in place for completing risk assessments for the tasks that have been identified.</v>
      </c>
    </row>
    <row r="22" spans="2:11" ht="14.25">
      <c r="B22" s="78" t="str">
        <f>DGET(J$5:K$143,2,AB$2:AB$3)</f>
        <v>There is evidence that the risk assessments have not correctly identified the key hazards.</v>
      </c>
      <c r="D22" s="17" t="s">
        <v>79</v>
      </c>
      <c r="E22" s="17">
        <f t="shared" si="6"/>
        <v>17</v>
      </c>
      <c r="F22" s="3" t="str">
        <f>'Ops standards &amp; procedures'!C13</f>
        <v>There is evidence that the risk assessments have not correctly identified the key hazards.</v>
      </c>
      <c r="G22" s="17">
        <f>'Ops standards &amp; procedures'!F13</f>
        <v>0</v>
      </c>
      <c r="H22" s="17">
        <f t="shared" si="4"/>
        <v>17</v>
      </c>
      <c r="I22" s="17">
        <f>COUNTIF(H$6:H22,"&lt;138")</f>
        <v>17</v>
      </c>
      <c r="J22" s="17">
        <f>IF(AND(MAX(G$6:G21)=0,I22=I21),1+G$3,IF(I22=I21,1+MAX(J$6:J21),I22))</f>
        <v>17</v>
      </c>
      <c r="K22" s="72" t="str">
        <f t="shared" si="5"/>
        <v>There is evidence that the risk assessments have not correctly identified the key hazards.</v>
      </c>
    </row>
    <row r="23" spans="2:11" ht="14.25">
      <c r="B23" s="78" t="str">
        <f>DGET(J$5:K$143,2,AC$2:AC$3)</f>
        <v>There is no procedure for checking contractor's risk assessments and method statements.</v>
      </c>
      <c r="D23" s="17" t="s">
        <v>79</v>
      </c>
      <c r="E23" s="17">
        <f aca="true" t="shared" si="7" ref="E23:E54">1+E22</f>
        <v>18</v>
      </c>
      <c r="F23" s="3" t="str">
        <f>'Ops standards &amp; procedures'!C15</f>
        <v>There is no procedure for checking contractor's risk assessments and method statements.</v>
      </c>
      <c r="G23" s="17">
        <f>'Ops standards &amp; procedures'!F15</f>
        <v>0</v>
      </c>
      <c r="H23" s="17">
        <f t="shared" si="4"/>
        <v>18</v>
      </c>
      <c r="I23" s="17">
        <f>COUNTIF(H$6:H23,"&lt;138")</f>
        <v>18</v>
      </c>
      <c r="J23" s="17">
        <f>IF(AND(MAX(G$6:G22)=0,I23=I22),1+G$3,IF(I23=I22,1+MAX(J$6:J22),I23))</f>
        <v>18</v>
      </c>
      <c r="K23" s="72" t="str">
        <f t="shared" si="5"/>
        <v>There is no procedure for checking contractor's risk assessments and method statements.</v>
      </c>
    </row>
    <row r="24" spans="2:11" ht="14.25">
      <c r="B24" s="78" t="str">
        <f>DGET(J$5:K$143,2,AD$2:AD$3)</f>
        <v>There is no ‘stop and think’ procedure in place (i.e. employees are not obliged to consider the risk of any task on which they are about to proceed). </v>
      </c>
      <c r="D24" s="17" t="s">
        <v>79</v>
      </c>
      <c r="E24" s="17">
        <f t="shared" si="7"/>
        <v>19</v>
      </c>
      <c r="F24" s="3" t="str">
        <f>'Ops standards &amp; procedures'!C17</f>
        <v>There is no ‘stop and think’ procedure in place (i.e. employees are not obliged to consider the risk of any task on which they are about to proceed). </v>
      </c>
      <c r="G24" s="17">
        <f>'Ops standards &amp; procedures'!F17</f>
        <v>0</v>
      </c>
      <c r="H24" s="17">
        <f t="shared" si="4"/>
        <v>19</v>
      </c>
      <c r="I24" s="17">
        <f>COUNTIF(H$6:H24,"&lt;138")</f>
        <v>19</v>
      </c>
      <c r="J24" s="17">
        <f>IF(AND(MAX(G$6:G23)=0,I24=I23),1+G$3,IF(I24=I23,1+MAX(J$6:J23),I24))</f>
        <v>19</v>
      </c>
      <c r="K24" s="72" t="str">
        <f t="shared" si="5"/>
        <v>There is no ‘stop and think’ procedure in place (i.e. employees are not obliged to consider the risk of any task on which they are about to proceed). </v>
      </c>
    </row>
    <row r="25" spans="2:11" ht="28.5">
      <c r="B25" s="78" t="str">
        <f>DGET(J$5:K$143,2,AE$2:AE$3)</f>
        <v>Risk assessments and safe working practices are not subject to review and amendment (e.g. periodically, as technology changes, following the introduction of new legislation, before changes are introduced, before work recommences, after tasks have been completed etc).</v>
      </c>
      <c r="D25" s="17" t="s">
        <v>79</v>
      </c>
      <c r="E25" s="17">
        <f t="shared" si="7"/>
        <v>20</v>
      </c>
      <c r="F25" s="3" t="str">
        <f>'Ops standards &amp; procedures'!C19</f>
        <v>Risk assessments and safe working practices are not subject to review and amendment (e.g. periodically, as technology changes, following the introduction of new legislation, before changes are introduced, before work recommences, after tasks have been completed etc).</v>
      </c>
      <c r="G25" s="17">
        <f>'Ops standards &amp; procedures'!F19</f>
        <v>0</v>
      </c>
      <c r="H25" s="17">
        <f t="shared" si="4"/>
        <v>20</v>
      </c>
      <c r="I25" s="17">
        <f>COUNTIF(H$6:H25,"&lt;138")</f>
        <v>20</v>
      </c>
      <c r="J25" s="17">
        <f>IF(AND(MAX(G$6:G24)=0,I25=I24),1+G$3,IF(I25=I24,1+MAX(J$6:J24),I25))</f>
        <v>20</v>
      </c>
      <c r="K25" s="72" t="str">
        <f t="shared" si="5"/>
        <v>Risk assessments and safe working practices are not subject to review and amendment (e.g. periodically, as technology changes, following the introduction of new legislation, before changes are introduced, before work recommences, after tasks have been completed etc).</v>
      </c>
    </row>
    <row r="26" spans="2:11" ht="14.25">
      <c r="B26" s="78" t="str">
        <f>DGET(J$5:K$143,2,AF$2:AF$3)</f>
        <v>There are no written Safe Systems of Work for tasks that carry significant risk.</v>
      </c>
      <c r="D26" s="17" t="s">
        <v>79</v>
      </c>
      <c r="E26" s="17">
        <f t="shared" si="7"/>
        <v>21</v>
      </c>
      <c r="F26" s="3" t="str">
        <f>'Ops standards &amp; procedures'!C21</f>
        <v>There are no written Safe Systems of Work for tasks that carry significant risk.</v>
      </c>
      <c r="G26" s="17">
        <f>'Ops standards &amp; procedures'!F21</f>
        <v>0</v>
      </c>
      <c r="H26" s="17">
        <f t="shared" si="4"/>
        <v>21</v>
      </c>
      <c r="I26" s="17">
        <f>COUNTIF(H$6:H26,"&lt;138")</f>
        <v>21</v>
      </c>
      <c r="J26" s="17">
        <f>IF(AND(MAX(G$6:G25)=0,I26=I25),1+G$3,IF(I26=I25,1+MAX(J$6:J25),I26))</f>
        <v>21</v>
      </c>
      <c r="K26" s="72" t="str">
        <f t="shared" si="5"/>
        <v>There are no written Safe Systems of Work for tasks that carry significant risk.</v>
      </c>
    </row>
    <row r="27" spans="2:11" ht="28.5">
      <c r="B27" s="78" t="str">
        <f>DGET(J$5:K$143,2,AG$2:AG$3)</f>
        <v>There is no Permit to Work System in place to ensure that potentially dangerous work (e.g. Work at Height, Confined Space working, work with asbestos, hot works, certain electrical work, breaking ground, working with pressurised systems) is done safely.</v>
      </c>
      <c r="D27" s="17" t="s">
        <v>79</v>
      </c>
      <c r="E27" s="17">
        <f t="shared" si="7"/>
        <v>22</v>
      </c>
      <c r="F27" s="3" t="str">
        <f>'Ops standards &amp; procedures'!C23</f>
        <v>There is no Permit to Work System in place to ensure that potentially dangerous work (e.g. Work at Height, Confined Space working, work with asbestos, hot works, certain electrical work, breaking ground, working with pressurised systems) is done safely.</v>
      </c>
      <c r="G27" s="17">
        <f>'Ops standards &amp; procedures'!F23</f>
        <v>0</v>
      </c>
      <c r="H27" s="17">
        <f t="shared" si="4"/>
        <v>22</v>
      </c>
      <c r="I27" s="17">
        <f>COUNTIF(H$6:H27,"&lt;138")</f>
        <v>22</v>
      </c>
      <c r="J27" s="17">
        <f>IF(AND(MAX(G$6:G26)=0,I27=I26),1+G$3,IF(I27=I26,1+MAX(J$6:J26),I27))</f>
        <v>22</v>
      </c>
      <c r="K27" s="72" t="str">
        <f t="shared" si="5"/>
        <v>There is no Permit to Work System in place to ensure that potentially dangerous work (e.g. Work at Height, Confined Space working, work with asbestos, hot works, certain electrical work, breaking ground, working with pressurised systems) is done safely.</v>
      </c>
    </row>
    <row r="28" spans="2:11" ht="14.25">
      <c r="B28" s="78" t="str">
        <f>DGET(J$5:K$143,2,AH$2:AH$3)</f>
        <v>There is no formal process whereby competent personnel verify that plant and equipment is safe before being returned to service after alteration or repair.</v>
      </c>
      <c r="D28" s="17" t="s">
        <v>79</v>
      </c>
      <c r="E28" s="17">
        <f t="shared" si="7"/>
        <v>23</v>
      </c>
      <c r="F28" s="3" t="str">
        <f>'Ops standards &amp; procedures'!C25</f>
        <v>There is no formal process whereby competent personnel verify that plant and equipment is safe before being returned to service after alteration or repair.</v>
      </c>
      <c r="G28" s="17">
        <f>'Ops standards &amp; procedures'!F25</f>
        <v>0</v>
      </c>
      <c r="H28" s="17">
        <f t="shared" si="4"/>
        <v>23</v>
      </c>
      <c r="I28" s="17">
        <f>COUNTIF(H$6:H28,"&lt;138")</f>
        <v>23</v>
      </c>
      <c r="J28" s="17">
        <f>IF(AND(MAX(G$6:G27)=0,I28=I27),1+G$3,IF(I28=I27,1+MAX(J$6:J27),I28))</f>
        <v>23</v>
      </c>
      <c r="K28" s="72" t="str">
        <f t="shared" si="5"/>
        <v>There is no formal process whereby competent personnel verify that plant and equipment is safe before being returned to service after alteration or repair.</v>
      </c>
    </row>
    <row r="29" spans="2:11" ht="14.25">
      <c r="B29" s="78" t="str">
        <f>DGET(J$5:K$143,2,AI$2:AI$3)</f>
        <v>There are inadequate fire risk assessments.</v>
      </c>
      <c r="D29" s="17" t="s">
        <v>79</v>
      </c>
      <c r="E29" s="17">
        <f t="shared" si="7"/>
        <v>24</v>
      </c>
      <c r="F29" s="3" t="str">
        <f>'Ops standards &amp; procedures'!C28</f>
        <v>There are inadequate fire risk assessments.</v>
      </c>
      <c r="G29" s="17">
        <f>'Ops standards &amp; procedures'!F28</f>
        <v>0</v>
      </c>
      <c r="H29" s="17">
        <f t="shared" si="4"/>
        <v>24</v>
      </c>
      <c r="I29" s="17">
        <f>COUNTIF(H$6:H29,"&lt;138")</f>
        <v>24</v>
      </c>
      <c r="J29" s="17">
        <f>IF(AND(MAX(G$6:G28)=0,I29=I28),1+G$3,IF(I29=I28,1+MAX(J$6:J28),I29))</f>
        <v>24</v>
      </c>
      <c r="K29" s="72" t="str">
        <f t="shared" si="5"/>
        <v>There are inadequate fire risk assessments.</v>
      </c>
    </row>
    <row r="30" spans="2:11" ht="14.25">
      <c r="B30" s="78" t="str">
        <f>DGET(J$5:K$143,2,AJ$2:AJ$3)</f>
        <v>Confined spaces have  not been identified.</v>
      </c>
      <c r="D30" s="17" t="s">
        <v>79</v>
      </c>
      <c r="E30" s="17">
        <f t="shared" si="7"/>
        <v>25</v>
      </c>
      <c r="F30" s="3" t="str">
        <f>'Ops standards &amp; procedures'!C31</f>
        <v>Confined spaces have  not been identified.</v>
      </c>
      <c r="G30" s="17">
        <f>'Ops standards &amp; procedures'!F31</f>
        <v>0</v>
      </c>
      <c r="H30" s="17">
        <f t="shared" si="4"/>
        <v>25</v>
      </c>
      <c r="I30" s="17">
        <f>COUNTIF(H$6:H30,"&lt;138")</f>
        <v>25</v>
      </c>
      <c r="J30" s="17">
        <f>IF(AND(MAX(G$6:G29)=0,I30=I29),1+G$3,IF(I30=I29,1+MAX(J$6:J29),I30))</f>
        <v>25</v>
      </c>
      <c r="K30" s="72" t="str">
        <f t="shared" si="5"/>
        <v>Confined spaces have  not been identified.</v>
      </c>
    </row>
    <row r="31" spans="2:11" ht="14.25">
      <c r="B31" s="78" t="str">
        <f>DGET(J$5:K$143,2,AK$2:AK$3)</f>
        <v>Manual handling assessments have not been carried out.</v>
      </c>
      <c r="D31" s="17" t="s">
        <v>79</v>
      </c>
      <c r="E31" s="17">
        <f t="shared" si="7"/>
        <v>26</v>
      </c>
      <c r="F31" s="3" t="str">
        <f>'Ops standards &amp; procedures'!C34</f>
        <v>Manual handling assessments have not been carried out.</v>
      </c>
      <c r="G31" s="17">
        <f>'Ops standards &amp; procedures'!F34</f>
        <v>0</v>
      </c>
      <c r="H31" s="17">
        <f t="shared" si="4"/>
        <v>26</v>
      </c>
      <c r="I31" s="17">
        <f>COUNTIF(H$6:H31,"&lt;138")</f>
        <v>26</v>
      </c>
      <c r="J31" s="17">
        <f>IF(AND(MAX(G$6:G30)=0,I31=I30),1+G$3,IF(I31=I30,1+MAX(J$6:J30),I31))</f>
        <v>26</v>
      </c>
      <c r="K31" s="72" t="str">
        <f t="shared" si="5"/>
        <v>Manual handling assessments have not been carried out.</v>
      </c>
    </row>
    <row r="32" spans="2:11" ht="14.25">
      <c r="B32" s="78" t="str">
        <f>DGET(J$5:K$143,2,AL$2:AL$3)</f>
        <v>Lifting operations are not assessed or there is not a lifting plan.  </v>
      </c>
      <c r="D32" s="17" t="s">
        <v>79</v>
      </c>
      <c r="E32" s="17">
        <f t="shared" si="7"/>
        <v>27</v>
      </c>
      <c r="F32" s="3" t="str">
        <f>'Ops standards &amp; procedures'!C36</f>
        <v>Lifting operations are not assessed or there is not a lifting plan.  </v>
      </c>
      <c r="G32" s="17">
        <f>'Ops standards &amp; procedures'!F36</f>
        <v>0</v>
      </c>
      <c r="H32" s="17">
        <f t="shared" si="4"/>
        <v>27</v>
      </c>
      <c r="I32" s="17">
        <f>COUNTIF(H$6:H32,"&lt;138")</f>
        <v>27</v>
      </c>
      <c r="J32" s="17">
        <f>IF(AND(MAX(G$6:G31)=0,I32=I31),1+G$3,IF(I32=I31,1+MAX(J$6:J31),I32))</f>
        <v>27</v>
      </c>
      <c r="K32" s="72" t="str">
        <f t="shared" si="5"/>
        <v>Lifting operations are not assessed or there is not a lifting plan.  </v>
      </c>
    </row>
    <row r="33" spans="2:11" ht="14.25">
      <c r="B33" s="78" t="str">
        <f>DGET(J$5:K$143,2,AM$2:AM$3)</f>
        <v>Hours are not monitored.</v>
      </c>
      <c r="D33" s="17" t="s">
        <v>79</v>
      </c>
      <c r="E33" s="17">
        <f t="shared" si="7"/>
        <v>28</v>
      </c>
      <c r="F33" s="3" t="str">
        <f>'Ops standards &amp; procedures'!C39</f>
        <v>Hours are not monitored.</v>
      </c>
      <c r="G33" s="17">
        <f>'Ops standards &amp; procedures'!F39</f>
        <v>0</v>
      </c>
      <c r="H33" s="17">
        <f t="shared" si="4"/>
        <v>28</v>
      </c>
      <c r="I33" s="17">
        <f>COUNTIF(H$6:H33,"&lt;138")</f>
        <v>28</v>
      </c>
      <c r="J33" s="17">
        <f>IF(AND(MAX(G$6:G32)=0,I33=I32),1+G$3,IF(I33=I32,1+MAX(J$6:J32),I33))</f>
        <v>28</v>
      </c>
      <c r="K33" s="72" t="str">
        <f t="shared" si="5"/>
        <v>Hours are not monitored.</v>
      </c>
    </row>
    <row r="34" spans="2:11" ht="14.25">
      <c r="B34" s="78" t="str">
        <f>DGET(J$5:K$143,2,AN$2:AN$3)</f>
        <v>Lone workers have not been identified or risk assessments have not been carried out for them.</v>
      </c>
      <c r="D34" s="17" t="s">
        <v>79</v>
      </c>
      <c r="E34" s="17">
        <f t="shared" si="7"/>
        <v>29</v>
      </c>
      <c r="F34" s="3" t="str">
        <f>'Ops standards &amp; procedures'!C42</f>
        <v>Lone workers have not been identified or risk assessments have not been carried out for them.</v>
      </c>
      <c r="G34" s="17">
        <f>'Ops standards &amp; procedures'!F42</f>
        <v>0</v>
      </c>
      <c r="H34" s="17">
        <f t="shared" si="4"/>
        <v>29</v>
      </c>
      <c r="I34" s="17">
        <f>COUNTIF(H$6:H34,"&lt;138")</f>
        <v>29</v>
      </c>
      <c r="J34" s="17">
        <f>IF(AND(MAX(G$6:G33)=0,I34=I33),1+G$3,IF(I34=I33,1+MAX(J$6:J33),I34))</f>
        <v>29</v>
      </c>
      <c r="K34" s="72" t="str">
        <f t="shared" si="5"/>
        <v>Lone workers have not been identified or risk assessments have not been carried out for them.</v>
      </c>
    </row>
    <row r="35" spans="2:11" ht="14.25">
      <c r="B35" s="78" t="str">
        <f>DGET(J$5:K$143,2,AO$2:AO$3)</f>
        <v>No management and inspection regime is in place.</v>
      </c>
      <c r="D35" s="17" t="s">
        <v>79</v>
      </c>
      <c r="E35" s="17">
        <f t="shared" si="7"/>
        <v>30</v>
      </c>
      <c r="F35" s="3" t="str">
        <f>'Ops standards &amp; procedures'!C45</f>
        <v>No management and inspection regime is in place.</v>
      </c>
      <c r="G35" s="17">
        <f>'Ops standards &amp; procedures'!F45</f>
        <v>0</v>
      </c>
      <c r="H35" s="17">
        <f t="shared" si="4"/>
        <v>30</v>
      </c>
      <c r="I35" s="17">
        <f>COUNTIF(H$6:H35,"&lt;138")</f>
        <v>30</v>
      </c>
      <c r="J35" s="17">
        <f>IF(AND(MAX(G$6:G34)=0,I35=I34),1+G$3,IF(I35=I34,1+MAX(J$6:J34),I35))</f>
        <v>30</v>
      </c>
      <c r="K35" s="72" t="str">
        <f t="shared" si="5"/>
        <v>No management and inspection regime is in place.</v>
      </c>
    </row>
    <row r="36" spans="2:11" ht="14.25">
      <c r="B36" s="78" t="str">
        <f>DGET(J$5:K$143,2,AP$2:AP$3)</f>
        <v>Staff are not trained or appointed (e.g. grinding wheels) or tools/equipment are not maintained.</v>
      </c>
      <c r="D36" s="17" t="s">
        <v>79</v>
      </c>
      <c r="E36" s="17">
        <f t="shared" si="7"/>
        <v>31</v>
      </c>
      <c r="F36" s="3" t="str">
        <f>'Ops standards &amp; procedures'!C47</f>
        <v>Staff are not trained or appointed (e.g. grinding wheels) or tools/equipment are not maintained.</v>
      </c>
      <c r="G36" s="17">
        <f>'Ops standards &amp; procedures'!F47</f>
        <v>0</v>
      </c>
      <c r="H36" s="17">
        <f t="shared" si="4"/>
        <v>31</v>
      </c>
      <c r="I36" s="17">
        <f>COUNTIF(H$6:H36,"&lt;138")</f>
        <v>31</v>
      </c>
      <c r="J36" s="17">
        <f>IF(AND(MAX(G$6:G35)=0,I36=I35),1+G$3,IF(I36=I35,1+MAX(J$6:J35),I36))</f>
        <v>31</v>
      </c>
      <c r="K36" s="72" t="str">
        <f t="shared" si="5"/>
        <v>Staff are not trained or appointed (e.g. grinding wheels) or tools/equipment are not maintained.</v>
      </c>
    </row>
    <row r="37" spans="2:11" ht="14.25">
      <c r="B37" s="78" t="str">
        <f>DGET(J$5:K$143,2,AQ$2:AQ$3)</f>
        <v>There are no systems to manage external plant and equipment.</v>
      </c>
      <c r="D37" s="17" t="s">
        <v>79</v>
      </c>
      <c r="E37" s="17">
        <f t="shared" si="7"/>
        <v>32</v>
      </c>
      <c r="F37" s="3" t="str">
        <f>'Ops standards &amp; procedures'!C49</f>
        <v>There are no systems to manage external plant and equipment.</v>
      </c>
      <c r="G37" s="17">
        <f>'Ops standards &amp; procedures'!F49</f>
        <v>0</v>
      </c>
      <c r="H37" s="17">
        <f t="shared" si="4"/>
        <v>32</v>
      </c>
      <c r="I37" s="17">
        <f>COUNTIF(H$6:H37,"&lt;138")</f>
        <v>32</v>
      </c>
      <c r="J37" s="17">
        <f>IF(AND(MAX(G$6:G36)=0,I37=I36),1+G$3,IF(I37=I36,1+MAX(J$6:J36),I37))</f>
        <v>32</v>
      </c>
      <c r="K37" s="72" t="str">
        <f t="shared" si="5"/>
        <v>There are no systems to manage external plant and equipment.</v>
      </c>
    </row>
    <row r="38" spans="2:11" ht="28.5">
      <c r="B38" s="78" t="str">
        <f>DGET(J$5:K$143,2,AR$2:AR$3)</f>
        <v>No statutory examinations have been carried out on Cranes and Lifting Equipment, Local Exhaust Ventilation Systems, Hoists and Harnesses for raising/lowering personnel, Mobile Elevating Work Platforms, Ladders and static access equipment, Pressure systems, Electrical systems, Fire protection (including extinguishers and detectors) and alarm systems.</v>
      </c>
      <c r="D38" s="17" t="s">
        <v>79</v>
      </c>
      <c r="E38" s="17">
        <f t="shared" si="7"/>
        <v>33</v>
      </c>
      <c r="F38" s="3" t="str">
        <f>'Ops standards &amp; procedures'!C51</f>
        <v>No statutory examinations have been carried out on Cranes and Lifting Equipment, Local Exhaust Ventilation Systems, Hoists and Harnesses for raising/lowering personnel, Mobile Elevating Work Platforms, Ladders and static access equipment, Pressure systems, Electrical systems, Fire protection (including extinguishers and detectors) and alarm systems.</v>
      </c>
      <c r="G38" s="17">
        <f>'Ops standards &amp; procedures'!F51</f>
        <v>0</v>
      </c>
      <c r="H38" s="17">
        <f aca="true" t="shared" si="8" ref="H38:H69">IF(K38="",G$2+E38,E38)</f>
        <v>33</v>
      </c>
      <c r="I38" s="17">
        <f>COUNTIF(H$6:H38,"&lt;138")</f>
        <v>33</v>
      </c>
      <c r="J38" s="17">
        <f>IF(AND(MAX(G$6:G37)=0,I38=I37),1+G$3,IF(I38=I37,1+MAX(J$6:J37),I38))</f>
        <v>33</v>
      </c>
      <c r="K38" s="72" t="str">
        <f t="shared" si="5"/>
        <v>No statutory examinations have been carried out on Cranes and Lifting Equipment, Local Exhaust Ventilation Systems, Hoists and Harnesses for raising/lowering personnel, Mobile Elevating Work Platforms, Ladders and static access equipment, Pressure systems, Electrical systems, Fire protection (including extinguishers and detectors) and alarm systems.</v>
      </c>
    </row>
    <row r="39" spans="2:11" ht="14.25">
      <c r="B39" s="78" t="str">
        <f>DGET(J$5:K$143,2,AS$2:AS$3)</f>
        <v>There is no structural survey.</v>
      </c>
      <c r="D39" s="17" t="s">
        <v>79</v>
      </c>
      <c r="E39" s="17">
        <f t="shared" si="7"/>
        <v>34</v>
      </c>
      <c r="F39" s="3" t="str">
        <f>'Ops standards &amp; procedures'!C54</f>
        <v>There is no structural survey.</v>
      </c>
      <c r="G39" s="17">
        <f>'Ops standards &amp; procedures'!F54</f>
        <v>0</v>
      </c>
      <c r="H39" s="17">
        <f t="shared" si="8"/>
        <v>34</v>
      </c>
      <c r="I39" s="17">
        <f>COUNTIF(H$6:H39,"&lt;138")</f>
        <v>34</v>
      </c>
      <c r="J39" s="17">
        <f>IF(AND(MAX(G$6:G38)=0,I39=I38),1+G$3,IF(I39=I38,1+MAX(J$6:J38),I39))</f>
        <v>34</v>
      </c>
      <c r="K39" s="72" t="str">
        <f t="shared" si="5"/>
        <v>There is no structural survey.</v>
      </c>
    </row>
    <row r="40" spans="2:11" ht="14.25">
      <c r="B40" s="78" t="str">
        <f>DGET(J$5:K$143,2,AT$2:AT$3)</f>
        <v>Plant has not been maintained or any modifications have not been approved by a competent person.</v>
      </c>
      <c r="D40" s="17" t="s">
        <v>79</v>
      </c>
      <c r="E40" s="17">
        <f t="shared" si="7"/>
        <v>35</v>
      </c>
      <c r="F40" s="3" t="str">
        <f>'Ops standards &amp; procedures'!C57</f>
        <v>Plant has not been maintained or any modifications have not been approved by a competent person.</v>
      </c>
      <c r="G40" s="17">
        <f>'Ops standards &amp; procedures'!F57</f>
        <v>0</v>
      </c>
      <c r="H40" s="17">
        <f t="shared" si="8"/>
        <v>35</v>
      </c>
      <c r="I40" s="17">
        <f>COUNTIF(H$6:H40,"&lt;138")</f>
        <v>35</v>
      </c>
      <c r="J40" s="17">
        <f>IF(AND(MAX(G$6:G39)=0,I40=I39),1+G$3,IF(I40=I39,1+MAX(J$6:J39),I40))</f>
        <v>35</v>
      </c>
      <c r="K40" s="72" t="str">
        <f t="shared" si="5"/>
        <v>Plant has not been maintained or any modifications have not been approved by a competent person.</v>
      </c>
    </row>
    <row r="41" spans="2:11" ht="14.25">
      <c r="B41" s="78" t="str">
        <f>DGET(J$5:K$143,2,AU$2:AU$3)</f>
        <v>There is no site specific risk assessment for working at height.</v>
      </c>
      <c r="D41" s="17" t="s">
        <v>79</v>
      </c>
      <c r="E41" s="17">
        <f t="shared" si="7"/>
        <v>36</v>
      </c>
      <c r="F41" s="3" t="str">
        <f>'Ops standards &amp; procedures'!C60</f>
        <v>There is no site specific risk assessment for working at height.</v>
      </c>
      <c r="G41" s="17">
        <f>'Ops standards &amp; procedures'!F60</f>
        <v>0</v>
      </c>
      <c r="H41" s="17">
        <f t="shared" si="8"/>
        <v>36</v>
      </c>
      <c r="I41" s="17">
        <f>COUNTIF(H$6:H41,"&lt;138")</f>
        <v>36</v>
      </c>
      <c r="J41" s="17">
        <f>IF(AND(MAX(G$6:G40)=0,I41=I40),1+G$3,IF(I41=I40,1+MAX(J$6:J40),I41))</f>
        <v>36</v>
      </c>
      <c r="K41" s="72" t="str">
        <f t="shared" si="5"/>
        <v>There is no site specific risk assessment for working at height.</v>
      </c>
    </row>
    <row r="42" spans="2:11" ht="14.25">
      <c r="B42" s="78" t="str">
        <f>DGET(J$5:K$143,2,AV$2:AV$3)</f>
        <v>There is evidence that the guarding is ineffective.</v>
      </c>
      <c r="D42" s="17" t="s">
        <v>79</v>
      </c>
      <c r="E42" s="17">
        <f t="shared" si="7"/>
        <v>37</v>
      </c>
      <c r="F42" s="3" t="str">
        <f>'Ops standards &amp; procedures'!C63</f>
        <v>There is evidence that the guarding is ineffective.</v>
      </c>
      <c r="G42" s="17">
        <f>'Ops standards &amp; procedures'!F63</f>
        <v>0</v>
      </c>
      <c r="H42" s="17">
        <f t="shared" si="8"/>
        <v>37</v>
      </c>
      <c r="I42" s="17">
        <f>COUNTIF(H$6:H42,"&lt;138")</f>
        <v>37</v>
      </c>
      <c r="J42" s="17">
        <f>IF(AND(MAX(G$6:G41)=0,I42=I41),1+G$3,IF(I42=I41,1+MAX(J$6:J41),I42))</f>
        <v>37</v>
      </c>
      <c r="K42" s="72" t="str">
        <f t="shared" si="5"/>
        <v>There is evidence that the guarding is ineffective.</v>
      </c>
    </row>
    <row r="43" spans="2:11" ht="14.25">
      <c r="B43" s="78" t="str">
        <f>DGET(J$5:K$143,2,AW$2:AW$3)</f>
        <v>There is no written isolation policy and accompanying procedures; or they are inadequate.</v>
      </c>
      <c r="D43" s="17" t="s">
        <v>79</v>
      </c>
      <c r="E43" s="17">
        <f t="shared" si="7"/>
        <v>38</v>
      </c>
      <c r="F43" s="3" t="str">
        <f>'Ops standards &amp; procedures'!C65</f>
        <v>There is no written isolation policy and accompanying procedures; or they are inadequate.</v>
      </c>
      <c r="G43" s="17">
        <f>'Ops standards &amp; procedures'!F65</f>
        <v>0</v>
      </c>
      <c r="H43" s="17">
        <f t="shared" si="8"/>
        <v>38</v>
      </c>
      <c r="I43" s="17">
        <f>COUNTIF(H$6:H43,"&lt;138")</f>
        <v>38</v>
      </c>
      <c r="J43" s="17">
        <f>IF(AND(MAX(G$6:G42)=0,I43=I42),1+G$3,IF(I43=I42,1+MAX(J$6:J42),I43))</f>
        <v>38</v>
      </c>
      <c r="K43" s="72" t="str">
        <f t="shared" si="5"/>
        <v>There is no written isolation policy and accompanying procedures; or they are inadequate.</v>
      </c>
    </row>
    <row r="44" spans="2:11" ht="14.25">
      <c r="B44" s="78" t="str">
        <f>DGET(J$5:K$143,2,AX$2:AX$3)</f>
        <v>There are no emergency stops  or pull wires fitted to plant &amp; equipment. Or they are inadequate.</v>
      </c>
      <c r="D44" s="17" t="s">
        <v>79</v>
      </c>
      <c r="E44" s="17">
        <f t="shared" si="7"/>
        <v>39</v>
      </c>
      <c r="F44" s="3" t="str">
        <f>'Ops standards &amp; procedures'!C67</f>
        <v>There are no emergency stops  or pull wires fitted to plant &amp; equipment. Or they are inadequate.</v>
      </c>
      <c r="G44" s="17">
        <f>'Ops standards &amp; procedures'!F67</f>
        <v>0</v>
      </c>
      <c r="H44" s="17">
        <f t="shared" si="8"/>
        <v>39</v>
      </c>
      <c r="I44" s="17">
        <f>COUNTIF(H$6:H44,"&lt;138")</f>
        <v>39</v>
      </c>
      <c r="J44" s="17">
        <f>IF(AND(MAX(G$6:G43)=0,I44=I43),1+G$3,IF(I44=I43,1+MAX(J$6:J43),I44))</f>
        <v>39</v>
      </c>
      <c r="K44" s="72" t="str">
        <f t="shared" si="5"/>
        <v>There are no emergency stops  or pull wires fitted to plant &amp; equipment. Or they are inadequate.</v>
      </c>
    </row>
    <row r="45" spans="2:11" ht="14.25">
      <c r="B45" s="78" t="str">
        <f>DGET($J$5:$K$143,2,AY$2:AY$3)</f>
        <v>Other  safety devices (e.g. high level alarms, interlocked guards, automatic shut off valves, pressure relief valves etc) are not regularly tested.</v>
      </c>
      <c r="D45" s="17" t="s">
        <v>79</v>
      </c>
      <c r="E45" s="17">
        <f t="shared" si="7"/>
        <v>40</v>
      </c>
      <c r="F45" s="3" t="str">
        <f>'Ops standards &amp; procedures'!C69</f>
        <v>Other  safety devices (e.g. high level alarms, interlocked guards, automatic shut off valves, pressure relief valves etc) are not regularly tested.</v>
      </c>
      <c r="G45" s="17">
        <f>'Ops standards &amp; procedures'!F69</f>
        <v>0</v>
      </c>
      <c r="H45" s="17">
        <f t="shared" si="8"/>
        <v>40</v>
      </c>
      <c r="I45" s="17">
        <f>COUNTIF(H$6:H45,"&lt;138")</f>
        <v>40</v>
      </c>
      <c r="J45" s="17">
        <f>IF(AND(MAX(G$6:G44)=0,I45=I44),1+G$3,IF(I45=I44,1+MAX(J$6:J44),I45))</f>
        <v>40</v>
      </c>
      <c r="K45" s="72" t="str">
        <f t="shared" si="5"/>
        <v>Other  safety devices (e.g. high level alarms, interlocked guards, automatic shut off valves, pressure relief valves etc) are not regularly tested.</v>
      </c>
    </row>
    <row r="46" spans="2:11" ht="14.25">
      <c r="B46" s="78" t="str">
        <f>DGET($J$5:$K$143,2,AZ$2:AZ$3)</f>
        <v>There is no site specific PPE risk  assessment (and where appropriate task specific PPE risk assessment).</v>
      </c>
      <c r="D46" s="17" t="s">
        <v>79</v>
      </c>
      <c r="E46" s="17">
        <f t="shared" si="7"/>
        <v>41</v>
      </c>
      <c r="F46" s="3" t="str">
        <f>'Ops standards &amp; procedures'!C72</f>
        <v>There is no site specific PPE risk  assessment (and where appropriate task specific PPE risk assessment).</v>
      </c>
      <c r="G46" s="17">
        <f>'Ops standards &amp; procedures'!F72</f>
        <v>0</v>
      </c>
      <c r="H46" s="17">
        <f t="shared" si="8"/>
        <v>41</v>
      </c>
      <c r="I46" s="17">
        <f>COUNTIF(H$6:H46,"&lt;138")</f>
        <v>41</v>
      </c>
      <c r="J46" s="17">
        <f>IF(AND(MAX(G$6:G45)=0,I46=I45),1+G$3,IF(I46=I45,1+MAX(J$6:J45),I46))</f>
        <v>41</v>
      </c>
      <c r="K46" s="72" t="str">
        <f t="shared" si="5"/>
        <v>There is no site specific PPE risk  assessment (and where appropriate task specific PPE risk assessment).</v>
      </c>
    </row>
    <row r="47" spans="2:11" ht="14.25">
      <c r="B47" s="78" t="str">
        <f>DGET($J$5:$K$143,2,BA$2:BA$3)</f>
        <v>There is no signage</v>
      </c>
      <c r="D47" s="17" t="s">
        <v>79</v>
      </c>
      <c r="E47" s="17">
        <f t="shared" si="7"/>
        <v>42</v>
      </c>
      <c r="F47" s="3" t="str">
        <f>'Ops standards &amp; procedures'!C74</f>
        <v>There is no signage</v>
      </c>
      <c r="G47" s="17">
        <f>'Ops standards &amp; procedures'!F74</f>
        <v>0</v>
      </c>
      <c r="H47" s="17">
        <f t="shared" si="8"/>
        <v>42</v>
      </c>
      <c r="I47" s="17">
        <f>COUNTIF(H$6:H47,"&lt;138")</f>
        <v>42</v>
      </c>
      <c r="J47" s="17">
        <f>IF(AND(MAX(G$6:G46)=0,I47=I46),1+G$3,IF(I47=I46,1+MAX(J$6:J46),I47))</f>
        <v>42</v>
      </c>
      <c r="K47" s="72" t="str">
        <f t="shared" si="5"/>
        <v>There is no signage</v>
      </c>
    </row>
    <row r="48" spans="2:11" ht="14.25">
      <c r="B48" s="78" t="str">
        <f>DGET($J$5:$K$143,2,BB$2:BB$3)</f>
        <v>Inadequate  PPE is provided. </v>
      </c>
      <c r="D48" s="17" t="s">
        <v>79</v>
      </c>
      <c r="E48" s="17">
        <f t="shared" si="7"/>
        <v>43</v>
      </c>
      <c r="F48" s="3" t="str">
        <f>'Ops standards &amp; procedures'!C76</f>
        <v>Inadequate  PPE is provided. </v>
      </c>
      <c r="G48" s="17">
        <f>'Ops standards &amp; procedures'!F76</f>
        <v>0</v>
      </c>
      <c r="H48" s="17">
        <f t="shared" si="8"/>
        <v>43</v>
      </c>
      <c r="I48" s="17">
        <f>COUNTIF(H$6:H48,"&lt;138")</f>
        <v>43</v>
      </c>
      <c r="J48" s="17">
        <f>IF(AND(MAX(G$6:G47)=0,I48=I47),1+G$3,IF(I48=I47,1+MAX(J$6:J47),I48))</f>
        <v>43</v>
      </c>
      <c r="K48" s="72" t="str">
        <f t="shared" si="5"/>
        <v>Inadequate  PPE is provided. </v>
      </c>
    </row>
    <row r="49" spans="2:11" ht="14.25">
      <c r="B49" s="78" t="str">
        <f>DGET($J$5:$K$143,2,BC$2:BC$3)</f>
        <v>There are no vehicle rules. </v>
      </c>
      <c r="D49" s="17" t="s">
        <v>79</v>
      </c>
      <c r="E49" s="17">
        <f t="shared" si="7"/>
        <v>44</v>
      </c>
      <c r="F49" s="3" t="str">
        <f>'Ops standards &amp; procedures'!C79</f>
        <v>There are no vehicle rules. </v>
      </c>
      <c r="G49" s="17">
        <f>'Ops standards &amp; procedures'!F79</f>
        <v>0</v>
      </c>
      <c r="H49" s="17">
        <f t="shared" si="8"/>
        <v>44</v>
      </c>
      <c r="I49" s="17">
        <f>COUNTIF(H$6:H49,"&lt;138")</f>
        <v>44</v>
      </c>
      <c r="J49" s="17">
        <f>IF(AND(MAX(G$6:G48)=0,I49=I48),1+G$3,IF(I49=I48,1+MAX(J$6:J48),I49))</f>
        <v>44</v>
      </c>
      <c r="K49" s="72" t="str">
        <f t="shared" si="5"/>
        <v>There are no vehicle rules. </v>
      </c>
    </row>
    <row r="50" spans="2:11" ht="14.25">
      <c r="B50" s="78" t="str">
        <f>DGET($J$5:$K$143,2,BD$2:BD$3)</f>
        <v>Restrictions (e.g. due to height, width, gradient or overhead power lines, speed limits)  are not clearly marked.</v>
      </c>
      <c r="D50" s="17" t="s">
        <v>79</v>
      </c>
      <c r="E50" s="17">
        <f t="shared" si="7"/>
        <v>45</v>
      </c>
      <c r="F50" s="3" t="str">
        <f>'Ops standards &amp; procedures'!C81</f>
        <v>Restrictions (e.g. due to height, width, gradient or overhead power lines, speed limits)  are not clearly marked.</v>
      </c>
      <c r="G50" s="17">
        <f>'Ops standards &amp; procedures'!F81</f>
        <v>0</v>
      </c>
      <c r="H50" s="17">
        <f t="shared" si="8"/>
        <v>45</v>
      </c>
      <c r="I50" s="17">
        <f>COUNTIF(H$6:H50,"&lt;138")</f>
        <v>45</v>
      </c>
      <c r="J50" s="17">
        <f>IF(AND(MAX(G$6:G49)=0,I50=I49),1+G$3,IF(I50=I49,1+MAX(J$6:J49),I50))</f>
        <v>45</v>
      </c>
      <c r="K50" s="72" t="str">
        <f t="shared" si="5"/>
        <v>Restrictions (e.g. due to height, width, gradient or overhead power lines, speed limits)  are not clearly marked.</v>
      </c>
    </row>
    <row r="51" spans="2:11" ht="14.25">
      <c r="B51" s="78"/>
      <c r="D51" s="17" t="s">
        <v>79</v>
      </c>
      <c r="E51" s="17">
        <f t="shared" si="7"/>
        <v>46</v>
      </c>
      <c r="F51" s="3" t="str">
        <f>'Ops standards &amp; procedures'!C83</f>
        <v>Vehicle &amp; pedestrian segregation is ineffective.</v>
      </c>
      <c r="G51" s="17">
        <f>'Ops standards &amp; procedures'!F83</f>
        <v>0</v>
      </c>
      <c r="H51" s="17">
        <f t="shared" si="8"/>
        <v>46</v>
      </c>
      <c r="I51" s="17">
        <f>COUNTIF(H$6:H51,"&lt;138")</f>
        <v>46</v>
      </c>
      <c r="J51" s="17">
        <f>IF(AND(MAX(G$6:G50)=0,I51=I50),1+G$3,IF(I51=I50,1+MAX(J$6:J50),I51))</f>
        <v>46</v>
      </c>
      <c r="K51" s="72" t="str">
        <f t="shared" si="5"/>
        <v>Vehicle &amp; pedestrian segregation is ineffective.</v>
      </c>
    </row>
    <row r="52" spans="2:11" ht="14.25">
      <c r="B52" s="78" t="str">
        <f>DGET($J$5:$K$143,2,BE$2:BE$3)</f>
        <v>Vehicle &amp; pedestrian segregation is ineffective.</v>
      </c>
      <c r="D52" s="17" t="s">
        <v>79</v>
      </c>
      <c r="E52" s="17">
        <f>1+E51</f>
        <v>47</v>
      </c>
      <c r="F52" s="3" t="str">
        <f>'Ops standards &amp; procedures'!C85</f>
        <v>Vehicles are not left secure (e.g. engine off, keys removed, handbrake on and locked).</v>
      </c>
      <c r="G52" s="17">
        <f>'Ops standards &amp; procedures'!F85</f>
        <v>0</v>
      </c>
      <c r="H52" s="17">
        <f t="shared" si="8"/>
        <v>47</v>
      </c>
      <c r="I52" s="17">
        <f>COUNTIF(H$6:H52,"&lt;138")</f>
        <v>47</v>
      </c>
      <c r="J52" s="17">
        <f>IF(AND(MAX(G$6:G51)=0,I52=I51),1+G$3,IF(I52=I51,1+MAX(J$6:J51),I52))</f>
        <v>47</v>
      </c>
      <c r="K52" s="72" t="str">
        <f t="shared" si="5"/>
        <v>Vehicles are not left secure (e.g. engine off, keys removed, handbrake on and locked).</v>
      </c>
    </row>
    <row r="53" spans="2:11" ht="14.25">
      <c r="B53" s="78" t="str">
        <f>DGET($J$5:$K$143,2,BF$2:BF$3)</f>
        <v>Vehicles are not left secure (e.g. engine off, keys removed, handbrake on and locked).</v>
      </c>
      <c r="D53" s="17" t="s">
        <v>79</v>
      </c>
      <c r="E53" s="17">
        <f t="shared" si="7"/>
        <v>48</v>
      </c>
      <c r="F53" s="3" t="str">
        <f>'Ops standards &amp; procedures'!C87</f>
        <v>There are no safe systems of work for sheeting or tipping.</v>
      </c>
      <c r="G53" s="17">
        <f>'Ops standards &amp; procedures'!F87</f>
        <v>0</v>
      </c>
      <c r="H53" s="17">
        <f t="shared" si="8"/>
        <v>48</v>
      </c>
      <c r="I53" s="17">
        <f>COUNTIF(H$6:H53,"&lt;138")</f>
        <v>48</v>
      </c>
      <c r="J53" s="17">
        <f>IF(AND(MAX(G$6:G52)=0,I53=I52),1+G$3,IF(I53=I52,1+MAX(J$6:J52),I53))</f>
        <v>48</v>
      </c>
      <c r="K53" s="72" t="str">
        <f t="shared" si="5"/>
        <v>There are no safe systems of work for sheeting or tipping.</v>
      </c>
    </row>
    <row r="54" spans="2:11" ht="14.25">
      <c r="B54" s="78" t="str">
        <f>DGET($J$5:$K$143,2,BG$2:BG$3)</f>
        <v>There are no safe systems of work for sheeting or tipping.</v>
      </c>
      <c r="D54" s="17" t="s">
        <v>79</v>
      </c>
      <c r="E54" s="17">
        <f t="shared" si="7"/>
        <v>49</v>
      </c>
      <c r="F54" s="3" t="str">
        <f>'Ops standards &amp; procedures'!C89</f>
        <v>Inadequate systems are in place to mitigate the dangers of crossing public roads or footpaths.</v>
      </c>
      <c r="G54" s="17">
        <f>'Ops standards &amp; procedures'!F89</f>
        <v>0</v>
      </c>
      <c r="H54" s="17">
        <f t="shared" si="8"/>
        <v>49</v>
      </c>
      <c r="I54" s="17">
        <f>COUNTIF(H$6:H54,"&lt;138")</f>
        <v>49</v>
      </c>
      <c r="J54" s="17">
        <f>IF(AND(MAX(G$6:G53)=0,I54=I53),1+G$3,IF(I54=I53,1+MAX(J$6:J53),I54))</f>
        <v>49</v>
      </c>
      <c r="K54" s="72" t="str">
        <f t="shared" si="5"/>
        <v>Inadequate systems are in place to mitigate the dangers of crossing public roads or footpaths.</v>
      </c>
    </row>
    <row r="55" spans="2:11" ht="14.25">
      <c r="B55" s="78" t="str">
        <f>DGET($J$5:$K$143,2,BH$2:BH$3)</f>
        <v>Inadequate systems are in place to mitigate the dangers of crossing public roads or footpaths.</v>
      </c>
      <c r="D55" s="17" t="s">
        <v>79</v>
      </c>
      <c r="E55" s="17">
        <f aca="true" t="shared" si="9" ref="E55:E86">1+E54</f>
        <v>50</v>
      </c>
      <c r="F55" s="3" t="str">
        <f>'Ops standards &amp; procedures'!C91</f>
        <v>Contractor vehicles are not subject to the same rules as company vehicles</v>
      </c>
      <c r="G55" s="17">
        <f>'Ops standards &amp; procedures'!F91</f>
        <v>0</v>
      </c>
      <c r="H55" s="17">
        <f t="shared" si="8"/>
        <v>50</v>
      </c>
      <c r="I55" s="17">
        <f>COUNTIF(H$6:H55,"&lt;138")</f>
        <v>50</v>
      </c>
      <c r="J55" s="17">
        <f>IF(AND(MAX(G$6:G54)=0,I55=I54),1+G$3,IF(I55=I54,1+MAX(J$6:J54),I55))</f>
        <v>50</v>
      </c>
      <c r="K55" s="72" t="str">
        <f t="shared" si="5"/>
        <v>Contractor vehicles are not subject to the same rules as company vehicles</v>
      </c>
    </row>
    <row r="56" spans="2:11" ht="14.25">
      <c r="B56" s="78" t="str">
        <f>DGET($J$5:$K$143,2,BI$2:BI$3)</f>
        <v>Contractor vehicles are not subject to the same rules as company vehicles</v>
      </c>
      <c r="D56" s="17" t="s">
        <v>79</v>
      </c>
      <c r="E56" s="17">
        <f t="shared" si="9"/>
        <v>51</v>
      </c>
      <c r="F56" s="3" t="str">
        <f>'Ops standards &amp; procedures'!C94</f>
        <v>Not all operators are certificated. </v>
      </c>
      <c r="G56" s="17">
        <f>'Ops standards &amp; procedures'!F94</f>
        <v>0</v>
      </c>
      <c r="H56" s="17">
        <f t="shared" si="8"/>
        <v>51</v>
      </c>
      <c r="I56" s="17">
        <f>COUNTIF(H$6:H56,"&lt;138")</f>
        <v>51</v>
      </c>
      <c r="J56" s="17">
        <f>IF(AND(MAX(G$6:G55)=0,I56=I55),1+G$3,IF(I56=I55,1+MAX(J$6:J55),I56))</f>
        <v>51</v>
      </c>
      <c r="K56" s="72" t="str">
        <f t="shared" si="5"/>
        <v>Not all operators are certificated. </v>
      </c>
    </row>
    <row r="57" spans="2:11" ht="14.25">
      <c r="B57" s="78" t="str">
        <f>DGET($J$5:$K$143,2,BJ$2:BJ$3)</f>
        <v>Not all operators are certificated. </v>
      </c>
      <c r="D57" s="17" t="s">
        <v>79</v>
      </c>
      <c r="E57" s="17">
        <f t="shared" si="9"/>
        <v>52</v>
      </c>
      <c r="F57" s="3" t="str">
        <f>'Ops standards &amp; procedures'!C96</f>
        <v>There are no arrangements in place for Journey Management (e.g.  the prohibition of excessive combined working and driving times, restrictions on the use of mobile phones whilst driving).</v>
      </c>
      <c r="G57" s="17">
        <f>'Ops standards &amp; procedures'!F96</f>
        <v>0</v>
      </c>
      <c r="H57" s="17">
        <f t="shared" si="8"/>
        <v>52</v>
      </c>
      <c r="I57" s="17">
        <f>COUNTIF(H$6:H57,"&lt;138")</f>
        <v>52</v>
      </c>
      <c r="J57" s="17">
        <f>IF(AND(MAX(G$6:G56)=0,I57=I56),1+G$3,IF(I57=I56,1+MAX(J$6:J56),I57))</f>
        <v>52</v>
      </c>
      <c r="K57" s="72" t="str">
        <f t="shared" si="5"/>
        <v>There are no arrangements in place for Journey Management (e.g.  the prohibition of excessive combined working and driving times, restrictions on the use of mobile phones whilst driving).</v>
      </c>
    </row>
    <row r="58" spans="2:11" ht="14.25">
      <c r="B58" s="78" t="str">
        <f>DGET($J$5:$K$143,2,BK$2:BK$3)</f>
        <v>There are no arrangements in place for Journey Management (e.g.  the prohibition of excessive combined working and driving times, restrictions on the use of mobile phones whilst driving).</v>
      </c>
      <c r="D58" s="17" t="s">
        <v>79</v>
      </c>
      <c r="E58" s="17">
        <f t="shared" si="9"/>
        <v>53</v>
      </c>
      <c r="F58" s="3" t="str">
        <f>'Ops standards &amp; procedures'!C99</f>
        <v>Basic provision is not in place, i.e. drinking water, washing and changing facilities with hot and cold running water, adequate toilets and a rest/eating area.</v>
      </c>
      <c r="G58" s="17">
        <f>'Ops standards &amp; procedures'!F99</f>
        <v>0</v>
      </c>
      <c r="H58" s="17">
        <f t="shared" si="8"/>
        <v>53</v>
      </c>
      <c r="I58" s="17">
        <f>COUNTIF(H$6:H58,"&lt;138")</f>
        <v>53</v>
      </c>
      <c r="J58" s="17">
        <f>IF(AND(MAX(G$6:G57)=0,I58=I57),1+G$3,IF(I58=I57,1+MAX(J$6:J57),I58))</f>
        <v>53</v>
      </c>
      <c r="K58" s="72" t="str">
        <f t="shared" si="5"/>
        <v>Basic provision is not in place, i.e. drinking water, washing and changing facilities with hot and cold running water, adequate toilets and a rest/eating area.</v>
      </c>
    </row>
    <row r="59" spans="2:11" ht="14.25">
      <c r="B59" s="78" t="str">
        <f>DGET($J$5:$K$143,2,BL$2:BL$3)</f>
        <v>Basic provision is not in place, i.e. drinking water, washing and changing facilities with hot and cold running water, adequate toilets and a rest/eating area.</v>
      </c>
      <c r="D59" s="17" t="s">
        <v>79</v>
      </c>
      <c r="E59" s="17">
        <f t="shared" si="9"/>
        <v>54</v>
      </c>
      <c r="F59" s="3" t="str">
        <f>'Ops standards &amp; procedures'!C101</f>
        <v>The working environment is not appropriate.</v>
      </c>
      <c r="G59" s="17">
        <f>'Ops standards &amp; procedures'!F101</f>
        <v>0</v>
      </c>
      <c r="H59" s="17">
        <f t="shared" si="8"/>
        <v>54</v>
      </c>
      <c r="I59" s="17">
        <f>COUNTIF(H$6:H59,"&lt;138")</f>
        <v>54</v>
      </c>
      <c r="J59" s="17">
        <f>IF(AND(MAX(G$6:G58)=0,I59=I58),1+G$3,IF(I59=I58,1+MAX(J$6:J58),I59))</f>
        <v>54</v>
      </c>
      <c r="K59" s="72" t="str">
        <f t="shared" si="5"/>
        <v>The working environment is not appropriate.</v>
      </c>
    </row>
    <row r="60" spans="2:11" ht="14.25">
      <c r="B60" s="78" t="str">
        <f>DGET($J$5:$K$143,2,BM$2:BM$3)</f>
        <v>The working environment is not appropriate.</v>
      </c>
      <c r="D60" s="17" t="s">
        <v>79</v>
      </c>
      <c r="E60" s="17">
        <f t="shared" si="9"/>
        <v>55</v>
      </c>
      <c r="F60" s="3" t="str">
        <f>'Ops standards &amp; procedures'!C104</f>
        <v>The issue of slips, trips and falls is not actively managed</v>
      </c>
      <c r="G60" s="17">
        <f>'Ops standards &amp; procedures'!F104</f>
        <v>0</v>
      </c>
      <c r="H60" s="17">
        <f t="shared" si="8"/>
        <v>55</v>
      </c>
      <c r="I60" s="17">
        <f>COUNTIF(H$6:H60,"&lt;138")</f>
        <v>55</v>
      </c>
      <c r="J60" s="17">
        <f>IF(AND(MAX(G$6:G59)=0,I60=I59),1+G$3,IF(I60=I59,1+MAX(J$6:J59),I60))</f>
        <v>55</v>
      </c>
      <c r="K60" s="72" t="str">
        <f t="shared" si="5"/>
        <v>The issue of slips, trips and falls is not actively managed</v>
      </c>
    </row>
    <row r="61" spans="2:11" ht="14.25">
      <c r="B61" s="78" t="str">
        <f>DGET($J$5:$K$143,2,BN$2:BN$3)</f>
        <v>The issue of slips, trips and falls is not actively managed</v>
      </c>
      <c r="D61" s="17" t="s">
        <v>79</v>
      </c>
      <c r="E61" s="17">
        <f t="shared" si="9"/>
        <v>56</v>
      </c>
      <c r="F61" s="3" t="str">
        <f>'Ops standards &amp; procedures'!C107</f>
        <v>No occupational health programme has been established.</v>
      </c>
      <c r="G61" s="17">
        <f>'Ops standards &amp; procedures'!F107</f>
        <v>0</v>
      </c>
      <c r="H61" s="17">
        <f t="shared" si="8"/>
        <v>56</v>
      </c>
      <c r="I61" s="17">
        <f>COUNTIF(H$6:H61,"&lt;138")</f>
        <v>56</v>
      </c>
      <c r="J61" s="17">
        <f>IF(AND(MAX(G$6:G60)=0,I61=I60),1+G$3,IF(I61=I60,1+MAX(J$6:J60),I61))</f>
        <v>56</v>
      </c>
      <c r="K61" s="72" t="str">
        <f t="shared" si="5"/>
        <v>No occupational health programme has been established.</v>
      </c>
    </row>
    <row r="62" spans="2:11" ht="14.25">
      <c r="B62" s="78" t="str">
        <f>DGET($J$5:$K$143,2,BO$2:BO$3)</f>
        <v>No occupational health programme has been established.</v>
      </c>
      <c r="D62" s="17" t="s">
        <v>79</v>
      </c>
      <c r="E62" s="17">
        <f t="shared" si="9"/>
        <v>57</v>
      </c>
      <c r="F62" s="3" t="str">
        <f>'Ops standards &amp; procedures'!C109</f>
        <v>There is no risk assessment for dust.</v>
      </c>
      <c r="G62" s="17">
        <f>'Ops standards &amp; procedures'!F109</f>
        <v>0</v>
      </c>
      <c r="H62" s="17">
        <f t="shared" si="8"/>
        <v>57</v>
      </c>
      <c r="I62" s="17">
        <f>COUNTIF(H$6:H62,"&lt;138")</f>
        <v>57</v>
      </c>
      <c r="J62" s="17">
        <f>IF(AND(MAX(G$6:G61)=0,I62=I61),1+G$3,IF(I62=I61,1+MAX(J$6:J61),I62))</f>
        <v>57</v>
      </c>
      <c r="K62" s="72" t="str">
        <f t="shared" si="5"/>
        <v>There is no risk assessment for dust.</v>
      </c>
    </row>
    <row r="63" spans="2:11" ht="14.25">
      <c r="B63" s="78" t="str">
        <f>DGET($J$5:$K$143,2,BP$2:BP$3)</f>
        <v>There is no risk assessment for dust.</v>
      </c>
      <c r="D63" s="17" t="s">
        <v>79</v>
      </c>
      <c r="E63" s="17">
        <f t="shared" si="9"/>
        <v>58</v>
      </c>
      <c r="F63" s="3" t="str">
        <f>'Ops standards &amp; procedures'!C111</f>
        <v>There is no risk assessment for noise.</v>
      </c>
      <c r="G63" s="17">
        <f>'Ops standards &amp; procedures'!F111</f>
        <v>0</v>
      </c>
      <c r="H63" s="17">
        <f t="shared" si="8"/>
        <v>58</v>
      </c>
      <c r="I63" s="17">
        <f>COUNTIF(H$6:H63,"&lt;138")</f>
        <v>58</v>
      </c>
      <c r="J63" s="17">
        <f>IF(AND(MAX(G$6:G62)=0,I63=I62),1+G$3,IF(I63=I62,1+MAX(J$6:J62),I63))</f>
        <v>58</v>
      </c>
      <c r="K63" s="72" t="str">
        <f t="shared" si="5"/>
        <v>There is no risk assessment for noise.</v>
      </c>
    </row>
    <row r="64" spans="2:11" ht="14.25">
      <c r="B64" s="78" t="str">
        <f>DGET($J$5:$K$143,2,BQ$2:BQ$3)</f>
        <v>There is no risk assessment for noise.</v>
      </c>
      <c r="D64" s="17" t="s">
        <v>79</v>
      </c>
      <c r="E64" s="17">
        <f t="shared" si="9"/>
        <v>59</v>
      </c>
      <c r="F64" s="3" t="str">
        <f>'Ops standards &amp; procedures'!C113</f>
        <v>There is no risk assessment for vibration.</v>
      </c>
      <c r="G64" s="17">
        <f>'Ops standards &amp; procedures'!F113</f>
        <v>0</v>
      </c>
      <c r="H64" s="17">
        <f t="shared" si="8"/>
        <v>59</v>
      </c>
      <c r="I64" s="17">
        <f>COUNTIF(H$6:H64,"&lt;138")</f>
        <v>59</v>
      </c>
      <c r="J64" s="17">
        <f>IF(AND(MAX(G$6:G63)=0,I64=I63),1+G$3,IF(I64=I63,1+MAX(J$6:J63),I64))</f>
        <v>59</v>
      </c>
      <c r="K64" s="72" t="str">
        <f t="shared" si="5"/>
        <v>There is no risk assessment for vibration.</v>
      </c>
    </row>
    <row r="65" spans="2:11" ht="14.25">
      <c r="B65" s="78" t="str">
        <f>DGET($J$5:$K$143,2,BR$2:BR$3)</f>
        <v>There is no risk assessment for vibration.</v>
      </c>
      <c r="D65" s="17" t="s">
        <v>79</v>
      </c>
      <c r="E65" s="17">
        <f t="shared" si="9"/>
        <v>60</v>
      </c>
      <c r="F65" s="3" t="str">
        <f>'Ops standards &amp; procedures'!C115</f>
        <v>There is no COSHH assessment. </v>
      </c>
      <c r="G65" s="17">
        <f>'Ops standards &amp; procedures'!F115</f>
        <v>0</v>
      </c>
      <c r="H65" s="17">
        <f t="shared" si="8"/>
        <v>60</v>
      </c>
      <c r="I65" s="17">
        <f>COUNTIF(H$6:H65,"&lt;138")</f>
        <v>60</v>
      </c>
      <c r="J65" s="17">
        <f>IF(AND(MAX(G$6:G64)=0,I65=I64),1+G$3,IF(I65=I64,1+MAX(J$6:J64),I65))</f>
        <v>60</v>
      </c>
      <c r="K65" s="72" t="str">
        <f t="shared" si="5"/>
        <v>There is no COSHH assessment. </v>
      </c>
    </row>
    <row r="66" spans="2:11" ht="14.25">
      <c r="B66" s="78" t="str">
        <f>DGET($J$5:$K$143,2,BS$2:BS$3)</f>
        <v>There is no COSHH assessment. </v>
      </c>
      <c r="D66" s="17" t="s">
        <v>79</v>
      </c>
      <c r="E66" s="17">
        <f t="shared" si="9"/>
        <v>61</v>
      </c>
      <c r="F66" s="3" t="str">
        <f>'Ops standards &amp; procedures'!C117</f>
        <v>The site has not been surveyed.</v>
      </c>
      <c r="G66" s="17">
        <f>'Ops standards &amp; procedures'!F117</f>
        <v>0</v>
      </c>
      <c r="H66" s="17">
        <f t="shared" si="8"/>
        <v>61</v>
      </c>
      <c r="I66" s="17">
        <f>COUNTIF(H$6:H66,"&lt;138")</f>
        <v>61</v>
      </c>
      <c r="J66" s="17">
        <f>IF(AND(MAX(G$6:G65)=0,I66=I65),1+G$3,IF(I66=I65,1+MAX(J$6:J65),I66))</f>
        <v>61</v>
      </c>
      <c r="K66" s="72" t="str">
        <f t="shared" si="5"/>
        <v>The site has not been surveyed.</v>
      </c>
    </row>
    <row r="67" spans="2:11" ht="14.25">
      <c r="B67" s="78" t="str">
        <f>DGET($J$5:$K$143,2,BT$2:BT$3)</f>
        <v>The site has not been surveyed.</v>
      </c>
      <c r="D67" s="17" t="s">
        <v>79</v>
      </c>
      <c r="E67" s="17">
        <f t="shared" si="9"/>
        <v>62</v>
      </c>
      <c r="F67" s="3" t="str">
        <f>'Ops standards &amp; procedures'!C119</f>
        <v>No DSE assessments have been completed or equipment does not meet the minimum standard (e.g. adjustable chair, suitable lighting,  clear, readable and adjustable screens etc).</v>
      </c>
      <c r="G67" s="17">
        <f>'Ops standards &amp; procedures'!F119</f>
        <v>0</v>
      </c>
      <c r="H67" s="17">
        <f t="shared" si="8"/>
        <v>62</v>
      </c>
      <c r="I67" s="17">
        <f>COUNTIF(H$6:H67,"&lt;138")</f>
        <v>62</v>
      </c>
      <c r="J67" s="17">
        <f>IF(AND(MAX(G$6:G66)=0,I67=I66),1+G$3,IF(I67=I66,1+MAX(J$6:J66),I67))</f>
        <v>62</v>
      </c>
      <c r="K67" s="72" t="str">
        <f t="shared" si="5"/>
        <v>No DSE assessments have been completed or equipment does not meet the minimum standard (e.g. adjustable chair, suitable lighting,  clear, readable and adjustable screens etc).</v>
      </c>
    </row>
    <row r="68" spans="2:11" ht="14.25">
      <c r="B68" s="78" t="str">
        <f>DGET($J$5:$K$143,2,BU$2:BU$3)</f>
        <v>No DSE assessments have been completed or equipment does not meet the minimum standard (e.g. adjustable chair, suitable lighting,  clear, readable and adjustable screens etc).</v>
      </c>
      <c r="D68" s="17" t="s">
        <v>79</v>
      </c>
      <c r="E68" s="17">
        <f t="shared" si="9"/>
        <v>63</v>
      </c>
      <c r="F68" s="3" t="str">
        <f>'Ops standards &amp; procedures'!C121</f>
        <v>There is no stress policy.</v>
      </c>
      <c r="G68" s="17">
        <f>'Ops standards &amp; procedures'!F121</f>
        <v>0</v>
      </c>
      <c r="H68" s="17">
        <f t="shared" si="8"/>
        <v>63</v>
      </c>
      <c r="I68" s="17">
        <f>COUNTIF(H$6:H68,"&lt;138")</f>
        <v>63</v>
      </c>
      <c r="J68" s="17">
        <f>IF(AND(MAX(G$6:G67)=0,I68=I67),1+G$3,IF(I68=I67,1+MAX(J$6:J67),I68))</f>
        <v>63</v>
      </c>
      <c r="K68" s="72" t="str">
        <f t="shared" si="5"/>
        <v>There is no stress policy.</v>
      </c>
    </row>
    <row r="69" spans="2:11" ht="14.25">
      <c r="B69" s="78" t="str">
        <f>DGET($J$5:$K$143,2,BV$2:BV$3)</f>
        <v>There is no stress policy.</v>
      </c>
      <c r="D69" s="17" t="s">
        <v>79</v>
      </c>
      <c r="E69" s="17">
        <f t="shared" si="9"/>
        <v>64</v>
      </c>
      <c r="F69" s="3" t="str">
        <f>'Ops standards &amp; procedures'!C123</f>
        <v>There are no risk assessments for other factors affecting health (e.g. substances with WELs, dermatitis inducing materials, carcinogens, Leptospirosis, Legionnaires, radiation, ergonomic)</v>
      </c>
      <c r="G69" s="17">
        <f>'Ops standards &amp; procedures'!F123</f>
        <v>0</v>
      </c>
      <c r="H69" s="17">
        <f t="shared" si="8"/>
        <v>64</v>
      </c>
      <c r="I69" s="17">
        <f>COUNTIF(H$6:H69,"&lt;138")</f>
        <v>64</v>
      </c>
      <c r="J69" s="17">
        <f>IF(AND(MAX(G$6:G68)=0,I69=I68),1+G$3,IF(I69=I68,1+MAX(J$6:J68),I69))</f>
        <v>64</v>
      </c>
      <c r="K69" s="72" t="str">
        <f t="shared" si="5"/>
        <v>There are no risk assessments for other factors affecting health (e.g. substances with WELs, dermatitis inducing materials, carcinogens, Leptospirosis, Legionnaires, radiation, ergonomic)</v>
      </c>
    </row>
    <row r="70" spans="2:11" ht="14.25">
      <c r="B70" s="78" t="str">
        <f>DGET($J$5:$K$143,2,BW$2:BW$3)</f>
        <v>There are no risk assessments for other factors affecting health (e.g. substances with WELs, dermatitis inducing materials, carcinogens, Leptospirosis, Legionnaires, radiation, ergonomic)</v>
      </c>
      <c r="D70" s="17" t="s">
        <v>79</v>
      </c>
      <c r="E70" s="17">
        <f t="shared" si="9"/>
        <v>65</v>
      </c>
      <c r="F70" s="3" t="str">
        <f>'Ops standards &amp; procedures'!C126</f>
        <v>There is no written drug and alcohol policy.</v>
      </c>
      <c r="G70" s="17">
        <f>'Ops standards &amp; procedures'!F126</f>
        <v>0</v>
      </c>
      <c r="H70" s="17">
        <f aca="true" t="shared" si="10" ref="H70:H101">IF(K70="",G$2+E70,E70)</f>
        <v>65</v>
      </c>
      <c r="I70" s="17">
        <f>COUNTIF(H$6:H70,"&lt;138")</f>
        <v>65</v>
      </c>
      <c r="J70" s="17">
        <f>IF(AND(MAX(G$6:G69)=0,I70=I69),1+G$3,IF(I70=I69,1+MAX(J$6:J69),I70))</f>
        <v>65</v>
      </c>
      <c r="K70" s="72" t="str">
        <f t="shared" si="5"/>
        <v>There is no written drug and alcohol policy.</v>
      </c>
    </row>
    <row r="71" spans="2:11" ht="14.25">
      <c r="B71" s="78" t="str">
        <f>DGET($J$5:$K$143,2,BX$2:BX$3)</f>
        <v>There is no written drug and alcohol policy.</v>
      </c>
      <c r="D71" s="17" t="s">
        <v>79</v>
      </c>
      <c r="E71" s="17">
        <f t="shared" si="9"/>
        <v>66</v>
      </c>
      <c r="F71" s="3" t="str">
        <f>'Ops standards &amp; procedures'!C129</f>
        <v>Risk assessments have not been completed for tipping points or silo deliveries.</v>
      </c>
      <c r="G71" s="17">
        <f>'Ops standards &amp; procedures'!F129</f>
        <v>0</v>
      </c>
      <c r="H71" s="17">
        <f t="shared" si="10"/>
        <v>66</v>
      </c>
      <c r="I71" s="17">
        <f>COUNTIF(H$6:H71,"&lt;138")</f>
        <v>66</v>
      </c>
      <c r="J71" s="17">
        <f>IF(AND(MAX(G$6:G70)=0,I71=I70),1+G$3,IF(I71=I70,1+MAX(J$6:J70),I71))</f>
        <v>66</v>
      </c>
      <c r="K71" s="72" t="str">
        <f aca="true" t="shared" si="11" ref="K71:K80">IF(G71=0,F71,"")</f>
        <v>Risk assessments have not been completed for tipping points or silo deliveries.</v>
      </c>
    </row>
    <row r="72" spans="2:11" ht="14.25">
      <c r="B72" s="78" t="str">
        <f>DGET($J$5:$K$143,2,BY$2:BY$3)</f>
        <v>Risk assessments have not been completed for tipping points or silo deliveries.</v>
      </c>
      <c r="D72" s="17" t="s">
        <v>79</v>
      </c>
      <c r="E72" s="17">
        <f t="shared" si="9"/>
        <v>67</v>
      </c>
      <c r="F72" s="3" t="str">
        <f>'Ops standards &amp; procedures'!C131</f>
        <v>Visitors are not managed.</v>
      </c>
      <c r="G72" s="17">
        <f>'Ops standards &amp; procedures'!F131</f>
        <v>0</v>
      </c>
      <c r="H72" s="17">
        <f t="shared" si="10"/>
        <v>67</v>
      </c>
      <c r="I72" s="17">
        <f>COUNTIF(H$6:H72,"&lt;138")</f>
        <v>67</v>
      </c>
      <c r="J72" s="17">
        <f>IF(AND(MAX(G$6:G71)=0,I72=I71),1+G$3,IF(I72=I71,1+MAX(J$6:J71),I72))</f>
        <v>67</v>
      </c>
      <c r="K72" s="72" t="str">
        <f t="shared" si="11"/>
        <v>Visitors are not managed.</v>
      </c>
    </row>
    <row r="73" spans="2:11" ht="14.25">
      <c r="B73" s="78" t="str">
        <f>DGET($J$5:$K$143,2,BZ$2:BZ$3)</f>
        <v>Visitors are not managed.</v>
      </c>
      <c r="D73" s="17" t="s">
        <v>79</v>
      </c>
      <c r="E73" s="17">
        <f t="shared" si="9"/>
        <v>68</v>
      </c>
      <c r="F73" s="3" t="str">
        <f>'Ops standards &amp; procedures'!C134</f>
        <v>Not all electrical equipment is  part of an inspection and maintenance scheme.</v>
      </c>
      <c r="G73" s="17">
        <f>'Ops standards &amp; procedures'!F134</f>
        <v>0</v>
      </c>
      <c r="H73" s="17">
        <f t="shared" si="10"/>
        <v>68</v>
      </c>
      <c r="I73" s="17">
        <f>COUNTIF(H$6:H73,"&lt;138")</f>
        <v>68</v>
      </c>
      <c r="J73" s="17">
        <f>IF(AND(MAX(G$6:G72)=0,I73=I72),1+G$3,IF(I73=I72,1+MAX(J$6:J72),I73))</f>
        <v>68</v>
      </c>
      <c r="K73" s="72" t="str">
        <f t="shared" si="11"/>
        <v>Not all electrical equipment is  part of an inspection and maintenance scheme.</v>
      </c>
    </row>
    <row r="74" spans="2:11" ht="14.25">
      <c r="B74" s="78" t="str">
        <f>DGET($J$5:$K$143,2,CA$2:CA$3)</f>
        <v>Not all electrical equipment is  part of an inspection and maintenance scheme.</v>
      </c>
      <c r="D74" s="17" t="s">
        <v>79</v>
      </c>
      <c r="E74" s="17">
        <f t="shared" si="9"/>
        <v>69</v>
      </c>
      <c r="F74" s="3" t="str">
        <f>'Ops standards &amp; procedures'!C136</f>
        <v>Electricians have not been appointed or they have not been vetted for competence.</v>
      </c>
      <c r="G74" s="17">
        <f>'Ops standards &amp; procedures'!F136</f>
        <v>0</v>
      </c>
      <c r="H74" s="17">
        <f t="shared" si="10"/>
        <v>69</v>
      </c>
      <c r="I74" s="17">
        <f>COUNTIF(H$6:H74,"&lt;138")</f>
        <v>69</v>
      </c>
      <c r="J74" s="17">
        <f>IF(AND(MAX(G$6:G73)=0,I74=I73),1+G$3,IF(I74=I73,1+MAX(J$6:J73),I74))</f>
        <v>69</v>
      </c>
      <c r="K74" s="72" t="str">
        <f t="shared" si="11"/>
        <v>Electricians have not been appointed or they have not been vetted for competence.</v>
      </c>
    </row>
    <row r="75" spans="2:11" ht="14.25">
      <c r="B75" s="78" t="str">
        <f>DGET($J$5:$K$143,2,CB$2:CB$3)</f>
        <v>Electricians have not been appointed or they have not been vetted for competence.</v>
      </c>
      <c r="D75" s="17" t="s">
        <v>79</v>
      </c>
      <c r="E75" s="17">
        <f t="shared" si="9"/>
        <v>70</v>
      </c>
      <c r="F75" s="3" t="str">
        <f>'Ops standards &amp; procedures'!C138</f>
        <v>Portable appliances have not been PAT tested or labelled</v>
      </c>
      <c r="G75" s="17">
        <f>'Ops standards &amp; procedures'!F138</f>
        <v>0</v>
      </c>
      <c r="H75" s="17">
        <f t="shared" si="10"/>
        <v>70</v>
      </c>
      <c r="I75" s="17">
        <f>COUNTIF(H$6:H75,"&lt;138")</f>
        <v>70</v>
      </c>
      <c r="J75" s="17">
        <f>IF(AND(MAX(G$6:G74)=0,I75=I74),1+G$3,IF(I75=I74,1+MAX(J$6:J74),I75))</f>
        <v>70</v>
      </c>
      <c r="K75" s="72" t="str">
        <f t="shared" si="11"/>
        <v>Portable appliances have not been PAT tested or labelled</v>
      </c>
    </row>
    <row r="76" spans="2:11" ht="14.25">
      <c r="B76" s="78" t="str">
        <f>DGET($J$5:$K$143,2,CC$2:CC$3)</f>
        <v>Portable appliances have not been PAT tested or labelled</v>
      </c>
      <c r="D76" s="17" t="s">
        <v>79</v>
      </c>
      <c r="E76" s="17">
        <f t="shared" si="9"/>
        <v>71</v>
      </c>
      <c r="F76" s="3" t="str">
        <f>'Ops standards &amp; procedures'!C140</f>
        <v>Electrical isolators, panels &amp; boards are not  marked</v>
      </c>
      <c r="G76" s="17">
        <f>'Ops standards &amp; procedures'!F140</f>
        <v>0</v>
      </c>
      <c r="H76" s="17">
        <f t="shared" si="10"/>
        <v>71</v>
      </c>
      <c r="I76" s="17">
        <f>COUNTIF(H$6:H76,"&lt;138")</f>
        <v>71</v>
      </c>
      <c r="J76" s="17">
        <f>IF(AND(MAX(G$6:G75)=0,I76=I75),1+G$3,IF(I76=I75,1+MAX(J$6:J75),I76))</f>
        <v>71</v>
      </c>
      <c r="K76" s="72" t="str">
        <f t="shared" si="11"/>
        <v>Electrical isolators, panels &amp; boards are not  marked</v>
      </c>
    </row>
    <row r="77" spans="2:11" ht="14.25">
      <c r="B77" s="78" t="str">
        <f>DGET($J$5:$K$143,2,CD$2:CD$3)</f>
        <v>Electrical isolators, panels &amp; boards are not  marked</v>
      </c>
      <c r="D77" s="17" t="s">
        <v>79</v>
      </c>
      <c r="E77" s="17">
        <f t="shared" si="9"/>
        <v>72</v>
      </c>
      <c r="F77" s="3" t="str">
        <f>'Ops standards &amp; procedures'!C142</f>
        <v>The provision of emergency lighting has not been risk assessed.</v>
      </c>
      <c r="G77" s="17">
        <f>'Ops standards &amp; procedures'!F142</f>
        <v>0</v>
      </c>
      <c r="H77" s="17">
        <f t="shared" si="10"/>
        <v>72</v>
      </c>
      <c r="I77" s="17">
        <f>COUNTIF(H$6:H77,"&lt;138")</f>
        <v>72</v>
      </c>
      <c r="J77" s="17">
        <f>IF(AND(MAX(G$6:G76)=0,I77=I76),1+G$3,IF(I77=I76,1+MAX(J$6:J76),I77))</f>
        <v>72</v>
      </c>
      <c r="K77" s="72" t="str">
        <f t="shared" si="11"/>
        <v>The provision of emergency lighting has not been risk assessed.</v>
      </c>
    </row>
    <row r="78" spans="2:11" ht="14.25">
      <c r="B78" s="78" t="str">
        <f>DGET($J$5:$K$143,2,CE$2:CE$3)</f>
        <v>The provision of emergency lighting has not been risk assessed.</v>
      </c>
      <c r="D78" s="17" t="s">
        <v>79</v>
      </c>
      <c r="E78" s="17">
        <f t="shared" si="9"/>
        <v>73</v>
      </c>
      <c r="F78" s="3" t="str">
        <f>'Ops standards &amp; procedures'!C144</f>
        <v>Are not locked or are used for storage or are dusty, or do not have signage.</v>
      </c>
      <c r="G78" s="17">
        <f>'Ops standards &amp; procedures'!F144</f>
        <v>0</v>
      </c>
      <c r="H78" s="17">
        <f t="shared" si="10"/>
        <v>73</v>
      </c>
      <c r="I78" s="17">
        <f>COUNTIF(H$6:H78,"&lt;138")</f>
        <v>73</v>
      </c>
      <c r="J78" s="17">
        <f>IF(AND(MAX(G$6:G77)=0,I78=I77),1+G$3,IF(I78=I77,1+MAX(J$6:J77),I78))</f>
        <v>73</v>
      </c>
      <c r="K78" s="72" t="str">
        <f t="shared" si="11"/>
        <v>Are not locked or are used for storage or are dusty, or do not have signage.</v>
      </c>
    </row>
    <row r="79" spans="2:11" ht="14.25">
      <c r="B79" s="78" t="str">
        <f>DGET($J$5:$K$143,2,CF$2:CF$3)</f>
        <v>Are not locked or are used for storage or are dusty, or do not have signage.</v>
      </c>
      <c r="D79" s="17" t="s">
        <v>79</v>
      </c>
      <c r="E79" s="17">
        <f t="shared" si="9"/>
        <v>74</v>
      </c>
      <c r="F79" s="3" t="str">
        <f>'Ops standards &amp; procedures'!C147</f>
        <v>Services and pipes are not accurately located on a site plan.</v>
      </c>
      <c r="G79" s="17">
        <f>'Ops standards &amp; procedures'!F147</f>
        <v>0</v>
      </c>
      <c r="H79" s="17">
        <f t="shared" si="10"/>
        <v>74</v>
      </c>
      <c r="I79" s="17">
        <f>COUNTIF(H$6:H79,"&lt;138")</f>
        <v>74</v>
      </c>
      <c r="J79" s="17">
        <f>IF(AND(MAX(G$6:G78)=0,I79=I78),1+G$3,IF(I79=I78,1+MAX(J$6:J78),I79))</f>
        <v>74</v>
      </c>
      <c r="K79" s="72" t="str">
        <f t="shared" si="11"/>
        <v>Services and pipes are not accurately located on a site plan.</v>
      </c>
    </row>
    <row r="80" spans="2:11" ht="14.25">
      <c r="B80" s="78" t="str">
        <f>DGET($J$5:$K$143,2,CG$2:CG$3)</f>
        <v>Services and pipes are not accurately located on a site plan.</v>
      </c>
      <c r="D80" s="17" t="s">
        <v>79</v>
      </c>
      <c r="E80" s="17">
        <f t="shared" si="9"/>
        <v>75</v>
      </c>
      <c r="F80" s="3" t="str">
        <f>'Ops standards &amp; procedures'!C149</f>
        <v>Overhead power lines have not been  adequately protected e.g. by the use of goalposts set at suitable distances (6 metres minimum, more if vehicles travel at speed).</v>
      </c>
      <c r="G80" s="17">
        <f>'Ops standards &amp; procedures'!F149</f>
        <v>0</v>
      </c>
      <c r="H80" s="17">
        <f t="shared" si="10"/>
        <v>75</v>
      </c>
      <c r="I80" s="17">
        <f>COUNTIF(H$6:H80,"&lt;138")</f>
        <v>75</v>
      </c>
      <c r="J80" s="17">
        <f>IF(AND(MAX(G$6:G79)=0,I80=I79),1+G$3,IF(I80=I79,1+MAX(J$6:J79),I80))</f>
        <v>75</v>
      </c>
      <c r="K80" s="72" t="str">
        <f t="shared" si="11"/>
        <v>Overhead power lines have not been  adequately protected e.g. by the use of goalposts set at suitable distances (6 metres minimum, more if vehicles travel at speed).</v>
      </c>
    </row>
    <row r="81" spans="2:11" ht="14.25">
      <c r="B81" s="78" t="str">
        <f>DGET($J$5:$K$143,2,CH$2:CH$3)</f>
        <v>Overhead power lines have not been  adequately protected e.g. by the use of goalposts set at suitable distances (6 metres minimum, more if vehicles travel at speed).</v>
      </c>
      <c r="D81" s="17" t="s">
        <v>79</v>
      </c>
      <c r="E81" s="17">
        <f t="shared" si="9"/>
        <v>76</v>
      </c>
      <c r="F81" s="3" t="str">
        <f>'Communication &amp; planning'!C7</f>
        <v>There is no notice board containing safety information.</v>
      </c>
      <c r="G81" s="73">
        <f>'Communication &amp; planning'!F7</f>
        <v>0</v>
      </c>
      <c r="H81" s="17">
        <f t="shared" si="10"/>
        <v>76</v>
      </c>
      <c r="I81" s="17">
        <f>COUNTIF(H$6:H81,"&lt;138")</f>
        <v>76</v>
      </c>
      <c r="J81" s="17">
        <f>IF(AND(MAX(G$6:G80)=0,I81=I80),1+G$3,IF(I81=I80,1+MAX(J$6:J80),I81))</f>
        <v>76</v>
      </c>
      <c r="K81" s="72" t="str">
        <f aca="true" t="shared" si="12" ref="K81:K143">IF(G81=0,F81,"")</f>
        <v>There is no notice board containing safety information.</v>
      </c>
    </row>
    <row r="82" spans="2:11" ht="14.25">
      <c r="B82" s="78" t="str">
        <f>DGET($J$5:$K$143,2,CI$2:CI$3)</f>
        <v>There is no notice board containing safety information.</v>
      </c>
      <c r="D82" s="17" t="s">
        <v>79</v>
      </c>
      <c r="E82" s="17">
        <f t="shared" si="9"/>
        <v>77</v>
      </c>
      <c r="F82" s="3" t="str">
        <f>'Communication &amp; planning'!C9</f>
        <v>There is inadequate SHE communications.</v>
      </c>
      <c r="G82" s="17">
        <f>'Communication &amp; planning'!F9</f>
        <v>0</v>
      </c>
      <c r="H82" s="17">
        <f t="shared" si="10"/>
        <v>77</v>
      </c>
      <c r="I82" s="17">
        <f>COUNTIF(H$6:H82,"&lt;138")</f>
        <v>77</v>
      </c>
      <c r="J82" s="17">
        <f>IF(AND(MAX(G$6:G81)=0,I82=I81),1+G$3,IF(I82=I81,1+MAX(J$6:J81),I82))</f>
        <v>77</v>
      </c>
      <c r="K82" s="72" t="str">
        <f t="shared" si="12"/>
        <v>There is inadequate SHE communications.</v>
      </c>
    </row>
    <row r="83" spans="2:11" ht="14.25">
      <c r="B83" s="78" t="str">
        <f>DGET($J$5:$K$143,2,CJ$2:CJ$3)</f>
        <v>There is inadequate SHE communications.</v>
      </c>
      <c r="D83" s="17" t="s">
        <v>79</v>
      </c>
      <c r="E83" s="17">
        <f t="shared" si="9"/>
        <v>78</v>
      </c>
      <c r="F83" s="3" t="str">
        <f>'Communication &amp; planning'!C11</f>
        <v>Employees are not made aware of policy and procedural changes. </v>
      </c>
      <c r="G83" s="17">
        <f>'Communication &amp; planning'!F11</f>
        <v>0</v>
      </c>
      <c r="H83" s="17">
        <f t="shared" si="10"/>
        <v>78</v>
      </c>
      <c r="I83" s="17">
        <f>COUNTIF(H$6:H83,"&lt;138")</f>
        <v>78</v>
      </c>
      <c r="J83" s="17">
        <f>IF(AND(MAX(G$6:G82)=0,I83=I82),1+G$3,IF(I83=I82,1+MAX(J$6:J82),I83))</f>
        <v>78</v>
      </c>
      <c r="K83" s="72" t="str">
        <f t="shared" si="12"/>
        <v>Employees are not made aware of policy and procedural changes. </v>
      </c>
    </row>
    <row r="84" spans="2:11" ht="14.25">
      <c r="B84" s="78" t="str">
        <f>DGET($J$5:$K$143,2,CK$2:CK$3)</f>
        <v>Employees are not made aware of policy and procedural changes. </v>
      </c>
      <c r="D84" s="17" t="s">
        <v>79</v>
      </c>
      <c r="E84" s="17">
        <f t="shared" si="9"/>
        <v>79</v>
      </c>
      <c r="F84" s="3" t="str">
        <f>'Communication &amp; planning'!C14</f>
        <v>There is no awareness of when the CDM regulations apply (e.g. when building, civil engineering or engineering construction is undertaken) or the responsibilities therein (e.g. management arrangements, allowing sufficient time, safe design, cooperation/ communication and notifiable projects). </v>
      </c>
      <c r="G84" s="17">
        <f>'Communication &amp; planning'!F14</f>
        <v>0</v>
      </c>
      <c r="H84" s="17">
        <f t="shared" si="10"/>
        <v>79</v>
      </c>
      <c r="I84" s="17">
        <f>COUNTIF(H$6:H84,"&lt;138")</f>
        <v>79</v>
      </c>
      <c r="J84" s="17">
        <f>IF(AND(MAX(G$6:G83)=0,I84=I83),1+G$3,IF(I84=I83,1+MAX(J$6:J83),I84))</f>
        <v>79</v>
      </c>
      <c r="K84" s="72" t="str">
        <f t="shared" si="12"/>
        <v>There is no awareness of when the CDM regulations apply (e.g. when building, civil engineering or engineering construction is undertaken) or the responsibilities therein (e.g. management arrangements, allowing sufficient time, safe design, cooperation/ communication and notifiable projects). </v>
      </c>
    </row>
    <row r="85" spans="2:11" ht="28.5">
      <c r="B85" s="78" t="str">
        <f>DGET($J$5:$K$143,2,CL$2:CL$3)</f>
        <v>There is no awareness of when the CDM regulations apply (e.g. when building, civil engineering or engineering construction is undertaken) or the responsibilities therein (e.g. management arrangements, allowing sufficient time, safe design, cooperation/ communication and notifiable projects). </v>
      </c>
      <c r="D85" s="17" t="s">
        <v>79</v>
      </c>
      <c r="E85" s="17">
        <f t="shared" si="9"/>
        <v>80</v>
      </c>
      <c r="F85" s="3" t="str">
        <f>'Communication &amp; planning'!C16</f>
        <v>There is no process to integrate H&amp;S into the design phase.</v>
      </c>
      <c r="G85" s="17">
        <f>'Communication &amp; planning'!F16</f>
        <v>0</v>
      </c>
      <c r="H85" s="17">
        <f t="shared" si="10"/>
        <v>80</v>
      </c>
      <c r="I85" s="17">
        <f>COUNTIF(H$6:H85,"&lt;138")</f>
        <v>80</v>
      </c>
      <c r="J85" s="17">
        <f>IF(AND(MAX(G$6:G84)=0,I85=I84),1+G$3,IF(I85=I84,1+MAX(J$6:J84),I85))</f>
        <v>80</v>
      </c>
      <c r="K85" s="72" t="str">
        <f t="shared" si="12"/>
        <v>There is no process to integrate H&amp;S into the design phase.</v>
      </c>
    </row>
    <row r="86" spans="2:11" ht="14.25">
      <c r="B86" s="78" t="str">
        <f>DGET($J$5:$K$143,2,CM$2:CM$3)</f>
        <v>There is no process to integrate H&amp;S into the design phase.</v>
      </c>
      <c r="D86" s="17" t="s">
        <v>79</v>
      </c>
      <c r="E86" s="17">
        <f t="shared" si="9"/>
        <v>81</v>
      </c>
      <c r="F86" s="3" t="str">
        <f>'Communication &amp; planning'!C18</f>
        <v>There is no written emergency plan.</v>
      </c>
      <c r="G86" s="17">
        <f>'Communication &amp; planning'!F18</f>
        <v>0</v>
      </c>
      <c r="H86" s="17">
        <f t="shared" si="10"/>
        <v>81</v>
      </c>
      <c r="I86" s="17">
        <f>COUNTIF(H$6:H86,"&lt;138")</f>
        <v>81</v>
      </c>
      <c r="J86" s="17">
        <f>IF(AND(MAX(G$6:G85)=0,I86=I85),1+G$3,IF(I86=I85,1+MAX(J$6:J85),I86))</f>
        <v>81</v>
      </c>
      <c r="K86" s="72" t="str">
        <f t="shared" si="12"/>
        <v>There is no written emergency plan.</v>
      </c>
    </row>
    <row r="87" spans="2:11" ht="14.25">
      <c r="B87" s="78" t="str">
        <f>DGET($J$5:$K$143,2,CN$2:CN$3)</f>
        <v>There is no written emergency plan.</v>
      </c>
      <c r="D87" s="17" t="s">
        <v>79</v>
      </c>
      <c r="E87" s="17">
        <f aca="true" t="shared" si="13" ref="E87:E118">1+E86</f>
        <v>82</v>
      </c>
      <c r="F87" s="3" t="str">
        <f>'Communication &amp; planning'!C20</f>
        <v>There are no regular practice drills</v>
      </c>
      <c r="G87" s="17">
        <f>'Communication &amp; planning'!F20</f>
        <v>0</v>
      </c>
      <c r="H87" s="17">
        <f t="shared" si="10"/>
        <v>82</v>
      </c>
      <c r="I87" s="17">
        <f>COUNTIF(H$6:H87,"&lt;138")</f>
        <v>82</v>
      </c>
      <c r="J87" s="17">
        <f>IF(AND(MAX(G$6:G86)=0,I87=I86),1+G$3,IF(I87=I86,1+MAX(J$6:J86),I87))</f>
        <v>82</v>
      </c>
      <c r="K87" s="72" t="str">
        <f t="shared" si="12"/>
        <v>There are no regular practice drills</v>
      </c>
    </row>
    <row r="88" spans="2:11" ht="14.25">
      <c r="B88" s="78" t="str">
        <f>DGET($J$5:$K$143,2,CO$2:CO$3)</f>
        <v>There are no regular practice drills</v>
      </c>
      <c r="D88" s="17" t="s">
        <v>79</v>
      </c>
      <c r="E88" s="17">
        <f t="shared" si="13"/>
        <v>83</v>
      </c>
      <c r="F88" s="3" t="str">
        <f>'Communication &amp; planning'!C22</f>
        <v>Signage on site is inadequate</v>
      </c>
      <c r="G88" s="17">
        <f>'Communication &amp; planning'!F22</f>
        <v>0</v>
      </c>
      <c r="H88" s="17">
        <f t="shared" si="10"/>
        <v>83</v>
      </c>
      <c r="I88" s="17">
        <f>COUNTIF(H$6:H88,"&lt;138")</f>
        <v>83</v>
      </c>
      <c r="J88" s="17">
        <f>IF(AND(MAX(G$6:G87)=0,I88=I87),1+G$3,IF(I88=I87,1+MAX(J$6:J87),I88))</f>
        <v>83</v>
      </c>
      <c r="K88" s="72" t="str">
        <f t="shared" si="12"/>
        <v>Signage on site is inadequate</v>
      </c>
    </row>
    <row r="89" spans="2:11" ht="14.25">
      <c r="B89" s="78" t="str">
        <f>DGET($J$5:$K$143,2,CP$2:CP$3)</f>
        <v>Signage on site is inadequate</v>
      </c>
      <c r="D89" s="17" t="s">
        <v>79</v>
      </c>
      <c r="E89" s="17">
        <f t="shared" si="13"/>
        <v>84</v>
      </c>
      <c r="F89" s="3" t="str">
        <f>'Communication &amp; planning'!C24</f>
        <v>No assessment of first aid provision has been made.</v>
      </c>
      <c r="G89" s="17">
        <f>'Communication &amp; planning'!F24</f>
        <v>0</v>
      </c>
      <c r="H89" s="17">
        <f t="shared" si="10"/>
        <v>84</v>
      </c>
      <c r="I89" s="17">
        <f>COUNTIF(H$6:H89,"&lt;138")</f>
        <v>84</v>
      </c>
      <c r="J89" s="17">
        <f>IF(AND(MAX(G$6:G88)=0,I89=I88),1+G$3,IF(I89=I88,1+MAX(J$6:J88),I89))</f>
        <v>84</v>
      </c>
      <c r="K89" s="72" t="str">
        <f t="shared" si="12"/>
        <v>No assessment of first aid provision has been made.</v>
      </c>
    </row>
    <row r="90" spans="2:11" ht="14.25">
      <c r="B90" s="78" t="str">
        <f>DGET($J$5:$K$143,2,CQ$2:CQ$3)</f>
        <v>No assessment of first aid provision has been made.</v>
      </c>
      <c r="D90" s="17" t="s">
        <v>79</v>
      </c>
      <c r="E90" s="17">
        <f t="shared" si="13"/>
        <v>85</v>
      </c>
      <c r="F90" s="3" t="str">
        <f>'Communication &amp; planning'!C26</f>
        <v>There is no accident report book</v>
      </c>
      <c r="G90" s="17">
        <f>'Communication &amp; planning'!F26</f>
        <v>0</v>
      </c>
      <c r="H90" s="17">
        <f t="shared" si="10"/>
        <v>85</v>
      </c>
      <c r="I90" s="17">
        <f>COUNTIF(H$6:H90,"&lt;138")</f>
        <v>85</v>
      </c>
      <c r="J90" s="17">
        <f>IF(AND(MAX(G$6:G89)=0,I90=I89),1+G$3,IF(I90=I89,1+MAX(J$6:J89),I90))</f>
        <v>85</v>
      </c>
      <c r="K90" s="72" t="str">
        <f t="shared" si="12"/>
        <v>There is no accident report book</v>
      </c>
    </row>
    <row r="91" spans="2:11" ht="14.25">
      <c r="B91" s="78" t="str">
        <f>DGET($J$5:$K$143,2,CR$2:CR$3)</f>
        <v>There is no accident report book</v>
      </c>
      <c r="D91" s="17" t="s">
        <v>79</v>
      </c>
      <c r="E91" s="17">
        <f t="shared" si="13"/>
        <v>86</v>
      </c>
      <c r="F91" s="3" t="str">
        <f>'Organisation &amp; training'!C7</f>
        <v>There is no H&amp;S Representative for the site (or area).</v>
      </c>
      <c r="G91" s="73">
        <f>'Organisation &amp; training'!F7</f>
        <v>0</v>
      </c>
      <c r="H91" s="17">
        <f t="shared" si="10"/>
        <v>86</v>
      </c>
      <c r="I91" s="17">
        <f>COUNTIF(H$6:H91,"&lt;138")</f>
        <v>86</v>
      </c>
      <c r="J91" s="17">
        <f>IF(AND(MAX(G$6:G90)=0,I91=I90),1+G$3,IF(I91=I90,1+MAX(J$6:J90),I91))</f>
        <v>86</v>
      </c>
      <c r="K91" s="72" t="str">
        <f t="shared" si="12"/>
        <v>There is no H&amp;S Representative for the site (or area).</v>
      </c>
    </row>
    <row r="92" spans="2:11" ht="14.25">
      <c r="B92" s="78" t="str">
        <f>DGET($J$5:$K$143,2,CS$2:CS$3)</f>
        <v>There is no H&amp;S Representative for the site (or area).</v>
      </c>
      <c r="D92" s="17" t="s">
        <v>79</v>
      </c>
      <c r="E92" s="17">
        <f t="shared" si="13"/>
        <v>87</v>
      </c>
      <c r="F92" s="3" t="str">
        <f>'Organisation &amp; training'!C9</f>
        <v>The H&amp;S Representative is not actively participating in site H&amp;S</v>
      </c>
      <c r="G92" s="17">
        <f>'Organisation &amp; training'!F9</f>
        <v>0</v>
      </c>
      <c r="H92" s="17">
        <f t="shared" si="10"/>
        <v>87</v>
      </c>
      <c r="I92" s="17">
        <f>COUNTIF(H$6:H92,"&lt;138")</f>
        <v>87</v>
      </c>
      <c r="J92" s="17">
        <f>IF(AND(MAX(G$6:G91)=0,I92=I91),1+G$3,IF(I92=I91,1+MAX(J$6:J91),I92))</f>
        <v>87</v>
      </c>
      <c r="K92" s="72" t="str">
        <f t="shared" si="12"/>
        <v>The H&amp;S Representative is not actively participating in site H&amp;S</v>
      </c>
    </row>
    <row r="93" spans="2:11" ht="14.25">
      <c r="B93" s="78" t="str">
        <f>DGET($J$5:$K$143,2,CT$2:CT$3)</f>
        <v>The H&amp;S Representative is not actively participating in site H&amp;S</v>
      </c>
      <c r="D93" s="17" t="s">
        <v>79</v>
      </c>
      <c r="E93" s="17">
        <f t="shared" si="13"/>
        <v>88</v>
      </c>
      <c r="F93" s="3" t="str">
        <f>'Organisation &amp; training'!C12</f>
        <v>There is no safety committee</v>
      </c>
      <c r="G93" s="17">
        <f>'Organisation &amp; training'!F12</f>
        <v>0</v>
      </c>
      <c r="H93" s="17">
        <f t="shared" si="10"/>
        <v>88</v>
      </c>
      <c r="I93" s="17">
        <f>COUNTIF(H$6:H93,"&lt;138")</f>
        <v>88</v>
      </c>
      <c r="J93" s="17">
        <f>IF(AND(MAX(G$6:G92)=0,I93=I92),1+G$3,IF(I93=I92,1+MAX(J$6:J92),I93))</f>
        <v>88</v>
      </c>
      <c r="K93" s="72" t="str">
        <f t="shared" si="12"/>
        <v>There is no safety committee</v>
      </c>
    </row>
    <row r="94" spans="2:11" ht="14.25">
      <c r="B94" s="78" t="str">
        <f>DGET($J$5:$K$143,2,CU$2:CU$3)</f>
        <v>There is no safety committee</v>
      </c>
      <c r="D94" s="17" t="s">
        <v>79</v>
      </c>
      <c r="E94" s="17">
        <f t="shared" si="13"/>
        <v>89</v>
      </c>
      <c r="F94" s="3" t="str">
        <f>'Organisation &amp; training'!C14</f>
        <v>The safety committee does not have a formal agenda</v>
      </c>
      <c r="G94" s="17">
        <f>'Organisation &amp; training'!F14</f>
        <v>0</v>
      </c>
      <c r="H94" s="17">
        <f t="shared" si="10"/>
        <v>89</v>
      </c>
      <c r="I94" s="17">
        <f>COUNTIF(H$6:H94,"&lt;138")</f>
        <v>89</v>
      </c>
      <c r="J94" s="17">
        <f>IF(AND(MAX(G$6:G93)=0,I94=I93),1+G$3,IF(I94=I93,1+MAX(J$6:J93),I94))</f>
        <v>89</v>
      </c>
      <c r="K94" s="72" t="str">
        <f t="shared" si="12"/>
        <v>The safety committee does not have a formal agenda</v>
      </c>
    </row>
    <row r="95" spans="2:11" ht="14.25">
      <c r="B95" s="78" t="str">
        <f>DGET($J$5:$K$143,2,CV$2:CV$3)</f>
        <v>The safety committee does not have a formal agenda</v>
      </c>
      <c r="D95" s="17" t="s">
        <v>79</v>
      </c>
      <c r="E95" s="17">
        <f t="shared" si="13"/>
        <v>90</v>
      </c>
      <c r="F95" s="3" t="str">
        <f>'Organisation &amp; training'!C16</f>
        <v>No minutes are produced</v>
      </c>
      <c r="G95" s="17">
        <f>'Organisation &amp; training'!F16</f>
        <v>0</v>
      </c>
      <c r="H95" s="17">
        <f t="shared" si="10"/>
        <v>90</v>
      </c>
      <c r="I95" s="17">
        <f>COUNTIF(H$6:H95,"&lt;138")</f>
        <v>90</v>
      </c>
      <c r="J95" s="17">
        <f>IF(AND(MAX(G$6:G94)=0,I95=I94),1+G$3,IF(I95=I94,1+MAX(J$6:J94),I95))</f>
        <v>90</v>
      </c>
      <c r="K95" s="72" t="str">
        <f t="shared" si="12"/>
        <v>No minutes are produced</v>
      </c>
    </row>
    <row r="96" spans="2:11" ht="14.25">
      <c r="B96" s="78" t="str">
        <f>DGET($J$5:$K$143,2,CW$2:CW$3)</f>
        <v>No minutes are produced</v>
      </c>
      <c r="D96" s="17" t="s">
        <v>79</v>
      </c>
      <c r="E96" s="17">
        <f t="shared" si="13"/>
        <v>91</v>
      </c>
      <c r="F96" s="3" t="str">
        <f>'Organisation &amp; training'!C19</f>
        <v>There is no standard filing system.</v>
      </c>
      <c r="G96" s="17">
        <f>'Organisation &amp; training'!F19</f>
        <v>0</v>
      </c>
      <c r="H96" s="17">
        <f t="shared" si="10"/>
        <v>91</v>
      </c>
      <c r="I96" s="17">
        <f>COUNTIF(H$6:H96,"&lt;138")</f>
        <v>91</v>
      </c>
      <c r="J96" s="17">
        <f>IF(AND(MAX(G$6:G95)=0,I96=I95),1+G$3,IF(I96=I95,1+MAX(J$6:J95),I96))</f>
        <v>91</v>
      </c>
      <c r="K96" s="72" t="str">
        <f t="shared" si="12"/>
        <v>There is no standard filing system.</v>
      </c>
    </row>
    <row r="97" spans="2:11" ht="14.25">
      <c r="B97" s="78" t="str">
        <f>DGET($J$5:$K$143,2,CX$2:CX$3)</f>
        <v>There is no standard filing system.</v>
      </c>
      <c r="D97" s="17" t="s">
        <v>79</v>
      </c>
      <c r="E97" s="17">
        <f t="shared" si="13"/>
        <v>92</v>
      </c>
      <c r="F97" s="3" t="str">
        <f>'Organisation &amp; training'!C21</f>
        <v>Employees are not able to readily source H&amp;S information.</v>
      </c>
      <c r="G97" s="17">
        <f>'Organisation &amp; training'!F21</f>
        <v>0</v>
      </c>
      <c r="H97" s="17">
        <f t="shared" si="10"/>
        <v>92</v>
      </c>
      <c r="I97" s="17">
        <f>COUNTIF(H$6:H97,"&lt;138")</f>
        <v>92</v>
      </c>
      <c r="J97" s="17">
        <f>IF(AND(MAX(G$6:G96)=0,I97=I96),1+G$3,IF(I97=I96,1+MAX(J$6:J96),I97))</f>
        <v>92</v>
      </c>
      <c r="K97" s="72" t="str">
        <f t="shared" si="12"/>
        <v>Employees are not able to readily source H&amp;S information.</v>
      </c>
    </row>
    <row r="98" spans="2:11" ht="14.25">
      <c r="B98" s="78" t="str">
        <f>DGET($J$5:$K$143,2,CY$2:CY$3)</f>
        <v>Employees are not able to readily source H&amp;S information.</v>
      </c>
      <c r="D98" s="17" t="s">
        <v>79</v>
      </c>
      <c r="E98" s="17">
        <f t="shared" si="13"/>
        <v>93</v>
      </c>
      <c r="F98" s="3" t="str">
        <f>'Organisation &amp; training'!C24</f>
        <v>There is no systematic  induction training.  </v>
      </c>
      <c r="G98" s="17">
        <f>'Organisation &amp; training'!F24</f>
        <v>0</v>
      </c>
      <c r="H98" s="17">
        <f t="shared" si="10"/>
        <v>93</v>
      </c>
      <c r="I98" s="17">
        <f>COUNTIF(H$6:H98,"&lt;138")</f>
        <v>93</v>
      </c>
      <c r="J98" s="17">
        <f>IF(AND(MAX(G$6:G97)=0,I98=I97),1+G$3,IF(I98=I97,1+MAX(J$6:J97),I98))</f>
        <v>93</v>
      </c>
      <c r="K98" s="72" t="str">
        <f t="shared" si="12"/>
        <v>There is no systematic  induction training.  </v>
      </c>
    </row>
    <row r="99" spans="2:11" ht="14.25">
      <c r="B99" s="78" t="str">
        <f>DGET($J$5:$K$143,2,CZ$2:CZ$3)</f>
        <v>There is no systematic  induction training.  </v>
      </c>
      <c r="D99" s="17" t="s">
        <v>79</v>
      </c>
      <c r="E99" s="17">
        <f t="shared" si="13"/>
        <v>94</v>
      </c>
      <c r="F99" s="3" t="str">
        <f>'Organisation &amp; training'!C26</f>
        <v>There is no skill development training  to prevent risks related to the job. There is no system to ensure the basics are acquired prior to starting the  job.</v>
      </c>
      <c r="G99" s="17">
        <f>'Organisation &amp; training'!F26</f>
        <v>0</v>
      </c>
      <c r="H99" s="17">
        <f t="shared" si="10"/>
        <v>94</v>
      </c>
      <c r="I99" s="17">
        <f>COUNTIF(H$6:H99,"&lt;138")</f>
        <v>94</v>
      </c>
      <c r="J99" s="17">
        <f>IF(AND(MAX(G$6:G98)=0,I99=I98),1+G$3,IF(I99=I98,1+MAX(J$6:J98),I99))</f>
        <v>94</v>
      </c>
      <c r="K99" s="72" t="str">
        <f t="shared" si="12"/>
        <v>There is no skill development training  to prevent risks related to the job. There is no system to ensure the basics are acquired prior to starting the  job.</v>
      </c>
    </row>
    <row r="100" spans="2:11" ht="14.25">
      <c r="B100" s="78" t="str">
        <f>DGET($J$5:$K$143,2,DA$2:DA$3)</f>
        <v>There is no skill development training  to prevent risks related to the job. There is no system to ensure the basics are acquired prior to starting the  job.</v>
      </c>
      <c r="D100" s="17" t="s">
        <v>79</v>
      </c>
      <c r="E100" s="17">
        <f t="shared" si="13"/>
        <v>95</v>
      </c>
      <c r="F100" s="3" t="str">
        <f>'Organisation &amp; training'!C28</f>
        <v>There is no refresher training.  </v>
      </c>
      <c r="G100" s="17">
        <f>'Organisation &amp; training'!F28</f>
        <v>0</v>
      </c>
      <c r="H100" s="17">
        <f t="shared" si="10"/>
        <v>95</v>
      </c>
      <c r="I100" s="17">
        <f>COUNTIF(H$6:H100,"&lt;138")</f>
        <v>95</v>
      </c>
      <c r="J100" s="17">
        <f>IF(AND(MAX(G$6:G99)=0,I100=I99),1+G$3,IF(I100=I99,1+MAX(J$6:J99),I100))</f>
        <v>95</v>
      </c>
      <c r="K100" s="72" t="str">
        <f t="shared" si="12"/>
        <v>There is no refresher training.  </v>
      </c>
    </row>
    <row r="101" spans="2:11" ht="14.25">
      <c r="B101" s="78" t="str">
        <f>DGET($J$5:$K$143,2,DB$2:DB$3)</f>
        <v>There is no refresher training.  </v>
      </c>
      <c r="D101" s="17" t="s">
        <v>79</v>
      </c>
      <c r="E101" s="17">
        <f t="shared" si="13"/>
        <v>96</v>
      </c>
      <c r="F101" s="3" t="str">
        <f>'Organisation &amp; training'!C30</f>
        <v>Training needs have not been assessed and agreed with employees.</v>
      </c>
      <c r="G101" s="17">
        <f>'Organisation &amp; training'!F30</f>
        <v>0</v>
      </c>
      <c r="H101" s="17">
        <f t="shared" si="10"/>
        <v>96</v>
      </c>
      <c r="I101" s="17">
        <f>COUNTIF(H$6:H101,"&lt;138")</f>
        <v>96</v>
      </c>
      <c r="J101" s="17">
        <f>IF(AND(MAX(G$6:G100)=0,I101=I100),1+G$3,IF(I101=I100,1+MAX(J$6:J100),I101))</f>
        <v>96</v>
      </c>
      <c r="K101" s="72" t="str">
        <f t="shared" si="12"/>
        <v>Training needs have not been assessed and agreed with employees.</v>
      </c>
    </row>
    <row r="102" spans="2:11" ht="14.25">
      <c r="B102" s="78" t="str">
        <f>DGET($J$5:$K$143,2,DC$2:DC$3)</f>
        <v>Training needs have not been assessed and agreed with employees.</v>
      </c>
      <c r="D102" s="17" t="s">
        <v>79</v>
      </c>
      <c r="E102" s="17">
        <f t="shared" si="13"/>
        <v>97</v>
      </c>
      <c r="F102" s="3" t="str">
        <f>'Audit, monitor, review'!C7</f>
        <v>Guarding is ineffective (e.g. a critical guard such as a tail or head drum , belt drive, or return idler guard is damaged or missing: or access to nip points and moving machinery is still possible).</v>
      </c>
      <c r="G102" s="73">
        <f>'Audit, monitor, review'!F7</f>
        <v>0</v>
      </c>
      <c r="H102" s="17">
        <f aca="true" t="shared" si="14" ref="H102:H133">IF(K102="",G$2+E102,E102)</f>
        <v>97</v>
      </c>
      <c r="I102" s="17">
        <f>COUNTIF(H$6:H102,"&lt;138")</f>
        <v>97</v>
      </c>
      <c r="J102" s="17">
        <f>IF(AND(MAX(G$6:G101)=0,I102=I101),1+G$3,IF(I102=I101,1+MAX(J$6:J101),I102))</f>
        <v>97</v>
      </c>
      <c r="K102" s="72" t="str">
        <f t="shared" si="12"/>
        <v>Guarding is ineffective (e.g. a critical guard such as a tail or head drum , belt drive, or return idler guard is damaged or missing: or access to nip points and moving machinery is still possible).</v>
      </c>
    </row>
    <row r="103" spans="2:11" ht="14.25">
      <c r="B103" s="78" t="str">
        <f>DGET($J$5:$K$143,2,DD$2:DD$3)</f>
        <v>Guarding is ineffective (e.g. a critical guard such as a tail or head drum , belt drive, or return idler guard is damaged or missing: or access to nip points and moving machinery is still possible).</v>
      </c>
      <c r="D103" s="17" t="s">
        <v>79</v>
      </c>
      <c r="E103" s="17">
        <f t="shared" si="13"/>
        <v>98</v>
      </c>
      <c r="F103" s="3" t="str">
        <f>'Audit, monitor, review'!C9</f>
        <v>There is no wind whip protection (e.g. side sheets).</v>
      </c>
      <c r="G103" s="17">
        <f>'Audit, monitor, review'!F9</f>
        <v>0</v>
      </c>
      <c r="H103" s="17">
        <f t="shared" si="14"/>
        <v>98</v>
      </c>
      <c r="I103" s="17">
        <f>COUNTIF(H$6:H103,"&lt;138")</f>
        <v>98</v>
      </c>
      <c r="J103" s="17">
        <f>IF(AND(MAX(G$6:G102)=0,I103=I102),1+G$3,IF(I103=I102,1+MAX(J$6:J102),I103))</f>
        <v>98</v>
      </c>
      <c r="K103" s="72" t="str">
        <f t="shared" si="12"/>
        <v>There is no wind whip protection (e.g. side sheets).</v>
      </c>
    </row>
    <row r="104" spans="2:11" ht="14.25">
      <c r="B104" s="78" t="str">
        <f>DGET($J$5:$K$143,2,DE$2:DE$3)</f>
        <v>There is no wind whip protection (e.g. side sheets).</v>
      </c>
      <c r="D104" s="17" t="s">
        <v>79</v>
      </c>
      <c r="E104" s="17">
        <f t="shared" si="13"/>
        <v>99</v>
      </c>
      <c r="F104" s="3" t="str">
        <f>'Audit, monitor, review'!C11</f>
        <v>There are no marked crossing points.</v>
      </c>
      <c r="G104" s="17">
        <f>'Audit, monitor, review'!F11</f>
        <v>0</v>
      </c>
      <c r="H104" s="17">
        <f t="shared" si="14"/>
        <v>99</v>
      </c>
      <c r="I104" s="17">
        <f>COUNTIF(H$6:H104,"&lt;138")</f>
        <v>99</v>
      </c>
      <c r="J104" s="17">
        <f>IF(AND(MAX(G$6:G103)=0,I104=I103),1+G$3,IF(I104=I103,1+MAX(J$6:J103),I104))</f>
        <v>99</v>
      </c>
      <c r="K104" s="72" t="str">
        <f t="shared" si="12"/>
        <v>There are no marked crossing points.</v>
      </c>
    </row>
    <row r="105" spans="2:11" ht="14.25">
      <c r="B105" s="78" t="str">
        <f>DGET($J$5:$K$143,2,DF$2:DF$3)</f>
        <v>There are no marked crossing points.</v>
      </c>
      <c r="D105" s="17" t="s">
        <v>79</v>
      </c>
      <c r="E105" s="17">
        <f t="shared" si="13"/>
        <v>100</v>
      </c>
      <c r="F105" s="3" t="str">
        <f>'Audit, monitor, review'!C13</f>
        <v>There is no protection from falling material</v>
      </c>
      <c r="G105" s="17">
        <f>'Audit, monitor, review'!F13</f>
        <v>0</v>
      </c>
      <c r="H105" s="17">
        <f t="shared" si="14"/>
        <v>100</v>
      </c>
      <c r="I105" s="17">
        <f>COUNTIF(H$6:H105,"&lt;138")</f>
        <v>100</v>
      </c>
      <c r="J105" s="17">
        <f>IF(AND(MAX(G$6:G104)=0,I105=I104),1+G$3,IF(I105=I104,1+MAX(J$6:J104),I105))</f>
        <v>100</v>
      </c>
      <c r="K105" s="72" t="str">
        <f t="shared" si="12"/>
        <v>There is no protection from falling material</v>
      </c>
    </row>
    <row r="106" spans="2:11" ht="14.25">
      <c r="B106" s="78" t="str">
        <f>DGET($J$5:$K$143,2,DG$2:DG$3)</f>
        <v>There is no protection from falling material</v>
      </c>
      <c r="D106" s="17" t="s">
        <v>79</v>
      </c>
      <c r="E106" s="17">
        <f t="shared" si="13"/>
        <v>101</v>
      </c>
      <c r="F106" s="3" t="str">
        <f>'Audit, monitor, review'!C15</f>
        <v>There is visible evidence of significant spillages and blockages.</v>
      </c>
      <c r="G106" s="17">
        <f>'Audit, monitor, review'!F15</f>
        <v>0</v>
      </c>
      <c r="H106" s="17">
        <f t="shared" si="14"/>
        <v>101</v>
      </c>
      <c r="I106" s="17">
        <f>COUNTIF(H$6:H106,"&lt;138")</f>
        <v>101</v>
      </c>
      <c r="J106" s="17">
        <f>IF(AND(MAX(G$6:G105)=0,I106=I105),1+G$3,IF(I106=I105,1+MAX(J$6:J105),I106))</f>
        <v>101</v>
      </c>
      <c r="K106" s="72" t="str">
        <f t="shared" si="12"/>
        <v>There is visible evidence of significant spillages and blockages.</v>
      </c>
    </row>
    <row r="107" spans="2:11" ht="14.25">
      <c r="B107" s="78" t="str">
        <f>DGET($J$5:$K$143,2,DH$2:DH$3)</f>
        <v>There is visible evidence of significant spillages and blockages.</v>
      </c>
      <c r="D107" s="17" t="s">
        <v>79</v>
      </c>
      <c r="E107" s="17">
        <f t="shared" si="13"/>
        <v>102</v>
      </c>
      <c r="F107" s="3" t="str">
        <f>'Audit, monitor, review'!C17</f>
        <v>There is no clear isolation point</v>
      </c>
      <c r="G107" s="17">
        <f>'Audit, monitor, review'!F17</f>
        <v>0</v>
      </c>
      <c r="H107" s="17">
        <f t="shared" si="14"/>
        <v>102</v>
      </c>
      <c r="I107" s="17">
        <f>COUNTIF(H$6:H107,"&lt;138")</f>
        <v>102</v>
      </c>
      <c r="J107" s="17">
        <f>IF(AND(MAX(G$6:G106)=0,I107=I106),1+G$3,IF(I107=I106,1+MAX(J$6:J106),I107))</f>
        <v>102</v>
      </c>
      <c r="K107" s="72" t="str">
        <f t="shared" si="12"/>
        <v>There is no clear isolation point</v>
      </c>
    </row>
    <row r="108" spans="2:11" ht="14.25">
      <c r="B108" s="78" t="str">
        <f>DGET($J$5:$K$143,2,DI$2:DI$3)</f>
        <v>There is no clear isolation point</v>
      </c>
      <c r="D108" s="17" t="s">
        <v>79</v>
      </c>
      <c r="E108" s="17">
        <f t="shared" si="13"/>
        <v>103</v>
      </c>
      <c r="F108" s="3" t="str">
        <f>'Audit, monitor, review'!C20</f>
        <v>The H&amp;S performance of the site is not monitored</v>
      </c>
      <c r="G108" s="17">
        <f>'Audit, monitor, review'!F20</f>
        <v>0</v>
      </c>
      <c r="H108" s="17">
        <f t="shared" si="14"/>
        <v>103</v>
      </c>
      <c r="I108" s="17">
        <f>COUNTIF(H$6:H108,"&lt;138")</f>
        <v>103</v>
      </c>
      <c r="J108" s="17">
        <f>IF(AND(MAX(G$6:G107)=0,I108=I107),1+G$3,IF(I108=I107,1+MAX(J$6:J107),I108))</f>
        <v>103</v>
      </c>
      <c r="K108" s="72" t="str">
        <f t="shared" si="12"/>
        <v>The H&amp;S performance of the site is not monitored</v>
      </c>
    </row>
    <row r="109" spans="2:11" ht="14.25">
      <c r="B109" s="78" t="str">
        <f>DGET($J$5:$K$143,2,DJ$2:DJ$3)</f>
        <v>The H&amp;S performance of the site is not monitored</v>
      </c>
      <c r="D109" s="17" t="s">
        <v>79</v>
      </c>
      <c r="E109" s="17">
        <f t="shared" si="13"/>
        <v>104</v>
      </c>
      <c r="F109" s="3" t="str">
        <f>'Audit, monitor, review'!C22</f>
        <v>Results are not reported accurately or on time</v>
      </c>
      <c r="G109" s="17">
        <f>'Audit, monitor, review'!F22</f>
        <v>0</v>
      </c>
      <c r="H109" s="17">
        <f t="shared" si="14"/>
        <v>104</v>
      </c>
      <c r="I109" s="17">
        <f>COUNTIF(H$6:H109,"&lt;138")</f>
        <v>104</v>
      </c>
      <c r="J109" s="17">
        <f>IF(AND(MAX(G$6:G108)=0,I109=I108),1+G$3,IF(I109=I108,1+MAX(J$6:J108),I109))</f>
        <v>104</v>
      </c>
      <c r="K109" s="72" t="str">
        <f t="shared" si="12"/>
        <v>Results are not reported accurately or on time</v>
      </c>
    </row>
    <row r="110" spans="2:11" ht="14.25">
      <c r="B110" s="78" t="str">
        <f>DGET($J$5:$K$143,2,DK$2:DK$3)</f>
        <v>Results are not reported accurately or on time</v>
      </c>
      <c r="D110" s="17" t="s">
        <v>79</v>
      </c>
      <c r="E110" s="17">
        <f t="shared" si="13"/>
        <v>105</v>
      </c>
      <c r="F110" s="3" t="str">
        <f>'Audit, monitor, review'!C25</f>
        <v>No effective inspection regime (e.g. covering vehicles; machinery guarding; safety devices such as reversing aids/interlocks/trip wires; quarry electrical equipment; pressure systems; pedestrian routes, roadways and any edge protection; excavations and tips; buildings and other structures, barriers and faces above working places or roads) is in place, or employees are not trained or aware of their role in the inspections.</v>
      </c>
      <c r="G110" s="17">
        <f>'Audit, monitor, review'!F25</f>
        <v>0</v>
      </c>
      <c r="H110" s="17">
        <f t="shared" si="14"/>
        <v>105</v>
      </c>
      <c r="I110" s="17">
        <f>COUNTIF(H$6:H110,"&lt;138")</f>
        <v>105</v>
      </c>
      <c r="J110" s="17">
        <f>IF(AND(MAX(G$6:G109)=0,I110=I109),1+G$3,IF(I110=I109,1+MAX(J$6:J109),I110))</f>
        <v>105</v>
      </c>
      <c r="K110" s="72" t="str">
        <f t="shared" si="12"/>
        <v>No effective inspection regime (e.g. covering vehicles; machinery guarding; safety devices such as reversing aids/interlocks/trip wires; quarry electrical equipment; pressure systems; pedestrian routes, roadways and any edge protection; excavations and tips; buildings and other structures, barriers and faces above working places or roads) is in place, or employees are not trained or aware of their role in the inspections.</v>
      </c>
    </row>
    <row r="111" spans="2:11" ht="42.75">
      <c r="B111" s="78" t="str">
        <f>DGET($J$5:$K$143,2,DL$2:DL$3)</f>
        <v>No effective inspection regime (e.g. covering vehicles; machinery guarding; safety devices such as reversing aids/interlocks/trip wires; quarry electrical equipment; pressure systems; pedestrian routes, roadways and any edge protection; excavations and tips; buildings and other structures, barriers and faces above working places or roads) is in place, or employees are not trained or aware of their role in the inspections.</v>
      </c>
      <c r="D111" s="17" t="s">
        <v>79</v>
      </c>
      <c r="E111" s="17">
        <f t="shared" si="13"/>
        <v>106</v>
      </c>
      <c r="F111" s="3" t="str">
        <f>'Audit, monitor, review'!C27</f>
        <v>No audits of the H&amp;S management system have been undertaken</v>
      </c>
      <c r="G111" s="17">
        <f>'Audit, monitor, review'!F27</f>
        <v>0</v>
      </c>
      <c r="H111" s="17">
        <f t="shared" si="14"/>
        <v>106</v>
      </c>
      <c r="I111" s="17">
        <f>COUNTIF(H$6:H111,"&lt;138")</f>
        <v>106</v>
      </c>
      <c r="J111" s="17">
        <f>IF(AND(MAX(G$6:G110)=0,I111=I110),1+G$3,IF(I111=I110,1+MAX(J$6:J110),I111))</f>
        <v>106</v>
      </c>
      <c r="K111" s="72" t="str">
        <f t="shared" si="12"/>
        <v>No audits of the H&amp;S management system have been undertaken</v>
      </c>
    </row>
    <row r="112" spans="2:11" ht="14.25">
      <c r="B112" s="78" t="str">
        <f>DGET($J$5:$K$143,2,DM$2:DM$3)</f>
        <v>No audits of the H&amp;S management system have been undertaken</v>
      </c>
      <c r="D112" s="17" t="s">
        <v>79</v>
      </c>
      <c r="E112" s="17">
        <f t="shared" si="13"/>
        <v>107</v>
      </c>
      <c r="F112" s="3" t="str">
        <f>'Audit, monitor, review'!C29</f>
        <v>Senior Managers do not review the Safety Management System to ensure continuing adequacy and effectiveness</v>
      </c>
      <c r="G112" s="17">
        <f>'Audit, monitor, review'!F29</f>
        <v>0</v>
      </c>
      <c r="H112" s="17">
        <f t="shared" si="14"/>
        <v>107</v>
      </c>
      <c r="I112" s="17">
        <f>COUNTIF(H$6:H112,"&lt;138")</f>
        <v>107</v>
      </c>
      <c r="J112" s="17">
        <f>IF(AND(MAX(G$6:G111)=0,I112=I111),1+G$3,IF(I112=I111,1+MAX(J$6:J111),I112))</f>
        <v>107</v>
      </c>
      <c r="K112" s="72" t="str">
        <f t="shared" si="12"/>
        <v>Senior Managers do not review the Safety Management System to ensure continuing adequacy and effectiveness</v>
      </c>
    </row>
    <row r="113" spans="2:11" ht="14.25">
      <c r="B113" s="78" t="str">
        <f>DGET($J$5:$K$143,2,DN$2:DN$3)</f>
        <v>Senior Managers do not review the Safety Management System to ensure continuing adequacy and effectiveness</v>
      </c>
      <c r="D113" s="17" t="s">
        <v>79</v>
      </c>
      <c r="E113" s="17">
        <f t="shared" si="13"/>
        <v>108</v>
      </c>
      <c r="F113" s="3" t="str">
        <f>'Audit, monitor, review'!C32</f>
        <v>Near hits reports are not actively encouraged or they go uninvestigated or corrective actions are not undertaken promptly.</v>
      </c>
      <c r="G113" s="17">
        <f>'Audit, monitor, review'!F32</f>
        <v>0</v>
      </c>
      <c r="H113" s="17">
        <f t="shared" si="14"/>
        <v>108</v>
      </c>
      <c r="I113" s="17">
        <f>COUNTIF(H$6:H113,"&lt;138")</f>
        <v>108</v>
      </c>
      <c r="J113" s="17">
        <f>IF(AND(MAX(G$6:G112)=0,I113=I112),1+G$3,IF(I113=I112,1+MAX(J$6:J112),I113))</f>
        <v>108</v>
      </c>
      <c r="K113" s="72" t="str">
        <f t="shared" si="12"/>
        <v>Near hits reports are not actively encouraged or they go uninvestigated or corrective actions are not undertaken promptly.</v>
      </c>
    </row>
    <row r="114" spans="2:11" ht="14.25">
      <c r="B114" s="78" t="str">
        <f>DGET($J$5:$K$143,2,DO$2:DO$3)</f>
        <v>Near hits reports are not actively encouraged or they go uninvestigated or corrective actions are not undertaken promptly.</v>
      </c>
      <c r="D114" s="17" t="s">
        <v>79</v>
      </c>
      <c r="E114" s="17">
        <f t="shared" si="13"/>
        <v>109</v>
      </c>
      <c r="F114" s="3" t="str">
        <f>'Audit, monitor, review'!C34</f>
        <v>There is no procedure  for investigating accidents</v>
      </c>
      <c r="G114" s="17">
        <f>'Audit, monitor, review'!F34</f>
        <v>0</v>
      </c>
      <c r="H114" s="17">
        <f t="shared" si="14"/>
        <v>109</v>
      </c>
      <c r="I114" s="17">
        <f>COUNTIF(H$6:H114,"&lt;138")</f>
        <v>109</v>
      </c>
      <c r="J114" s="17">
        <f>IF(AND(MAX(G$6:G113)=0,I114=I113),1+G$3,IF(I114=I113,1+MAX(J$6:J113),I114))</f>
        <v>109</v>
      </c>
      <c r="K114" s="72" t="str">
        <f t="shared" si="12"/>
        <v>There is no procedure  for investigating accidents</v>
      </c>
    </row>
    <row r="115" spans="2:11" ht="14.25">
      <c r="B115" s="78" t="str">
        <f>DGET($J$5:$K$143,2,DP$2:DP$3)</f>
        <v>There is no procedure  for investigating accidents</v>
      </c>
      <c r="D115" s="17" t="s">
        <v>79</v>
      </c>
      <c r="E115" s="17">
        <f t="shared" si="13"/>
        <v>110</v>
      </c>
      <c r="F115" s="3" t="str">
        <f>'Audit, monitor, review'!C36</f>
        <v>Sickness absence is not monitored.</v>
      </c>
      <c r="G115" s="17">
        <f>'Audit, monitor, review'!F36</f>
        <v>0</v>
      </c>
      <c r="H115" s="17">
        <f t="shared" si="14"/>
        <v>110</v>
      </c>
      <c r="I115" s="17">
        <f>COUNTIF(H$6:H115,"&lt;138")</f>
        <v>110</v>
      </c>
      <c r="J115" s="17">
        <f>IF(AND(MAX(G$6:G114)=0,I115=I114),1+G$3,IF(I115=I114,1+MAX(J$6:J114),I115))</f>
        <v>110</v>
      </c>
      <c r="K115" s="72" t="str">
        <f t="shared" si="12"/>
        <v>Sickness absence is not monitored.</v>
      </c>
    </row>
    <row r="116" spans="2:11" ht="14.25">
      <c r="B116" s="78" t="str">
        <f>DGET($J$5:$K$143,2,DQ$2:DQ$3)</f>
        <v>Sickness absence is not monitored.</v>
      </c>
      <c r="D116" s="17" t="s">
        <v>79</v>
      </c>
      <c r="E116" s="17">
        <f t="shared" si="13"/>
        <v>111</v>
      </c>
      <c r="F116" s="3" t="str">
        <f>'Quarry Specific'!C7</f>
        <v>There is no written confirmation proving the entitlement to operate the quarry.</v>
      </c>
      <c r="G116" s="73">
        <f>'Quarry Specific'!F7</f>
        <v>0</v>
      </c>
      <c r="H116" s="17">
        <f t="shared" si="14"/>
        <v>111</v>
      </c>
      <c r="I116" s="17">
        <f>COUNTIF(H$6:H116,"&lt;138")</f>
        <v>111</v>
      </c>
      <c r="J116" s="17">
        <f>IF(AND(MAX(G$6:G115)=0,I116=I115),1+G$3,IF(I116=I115,1+MAX(J$6:J115),I116))</f>
        <v>111</v>
      </c>
      <c r="K116" s="72" t="str">
        <f t="shared" si="12"/>
        <v>There is no written confirmation proving the entitlement to operate the quarry.</v>
      </c>
    </row>
    <row r="117" spans="2:11" ht="14.25">
      <c r="B117" s="78" t="str">
        <f>DGET($J$5:$K$143,2,DR$2:DR$3)</f>
        <v>There is no written confirmation proving the entitlement to operate the quarry.</v>
      </c>
      <c r="D117" s="17" t="s">
        <v>79</v>
      </c>
      <c r="E117" s="17">
        <f t="shared" si="13"/>
        <v>112</v>
      </c>
      <c r="F117" s="3" t="str">
        <f>'Quarry Specific'!C9</f>
        <v>Responsible manager, Quarries 8.1(c) and relief 8.1(d) have not been appointed.</v>
      </c>
      <c r="G117" s="17">
        <f>'Quarry Specific'!F9</f>
        <v>0</v>
      </c>
      <c r="H117" s="17">
        <f t="shared" si="14"/>
        <v>112</v>
      </c>
      <c r="I117" s="17">
        <f>COUNTIF(H$6:H117,"&lt;138")</f>
        <v>112</v>
      </c>
      <c r="J117" s="17">
        <f>IF(AND(MAX(G$6:G116)=0,I117=I116),1+G$3,IF(I117=I116,1+MAX(J$6:J116),I117))</f>
        <v>112</v>
      </c>
      <c r="K117" s="72" t="str">
        <f t="shared" si="12"/>
        <v>Responsible manager, Quarries 8.1(c) and relief 8.1(d) have not been appointed.</v>
      </c>
    </row>
    <row r="118" spans="2:11" ht="14.25">
      <c r="B118" s="78" t="str">
        <f>DGET($J$5:$K$143,2,DS$2:DS$3)</f>
        <v>Responsible manager, Quarries 8.1(c) and relief 8.1(d) have not been appointed.</v>
      </c>
      <c r="D118" s="17" t="s">
        <v>79</v>
      </c>
      <c r="E118" s="17">
        <f t="shared" si="13"/>
        <v>113</v>
      </c>
      <c r="F118" s="3" t="str">
        <f>'Quarry Specific'!C11</f>
        <v>8.1(e) competent persons have not been appointed.</v>
      </c>
      <c r="G118" s="17">
        <f>'Quarry Specific'!F11</f>
        <v>0</v>
      </c>
      <c r="H118" s="17">
        <f t="shared" si="14"/>
        <v>113</v>
      </c>
      <c r="I118" s="17">
        <f>COUNTIF(H$6:H118,"&lt;138")</f>
        <v>113</v>
      </c>
      <c r="J118" s="17">
        <f>IF(AND(MAX(G$6:G117)=0,I118=I117),1+G$3,IF(I118=I117,1+MAX(J$6:J117),I118))</f>
        <v>113</v>
      </c>
      <c r="K118" s="72" t="str">
        <f t="shared" si="12"/>
        <v>8.1(e) competent persons have not been appointed.</v>
      </c>
    </row>
    <row r="119" spans="2:11" ht="14.25">
      <c r="B119" s="78" t="str">
        <f>DGET($J$5:$K$143,2,DT$2:DT$3)</f>
        <v>8.1(e) competent persons have not been appointed.</v>
      </c>
      <c r="D119" s="17" t="s">
        <v>79</v>
      </c>
      <c r="E119" s="17">
        <f aca="true" t="shared" si="15" ref="E119:E143">1+E118</f>
        <v>114</v>
      </c>
      <c r="F119" s="3" t="str">
        <f>'Quarry Specific'!C13</f>
        <v>There is no plan showing where the quarry regulations apply</v>
      </c>
      <c r="G119" s="17">
        <f>'Quarry Specific'!F13</f>
        <v>0</v>
      </c>
      <c r="H119" s="17">
        <f t="shared" si="14"/>
        <v>114</v>
      </c>
      <c r="I119" s="17">
        <f>COUNTIF(H$6:H119,"&lt;138")</f>
        <v>114</v>
      </c>
      <c r="J119" s="17">
        <f>IF(AND(MAX(G$6:G118)=0,I119=I118),1+G$3,IF(I119=I118,1+MAX(J$6:J118),I119))</f>
        <v>114</v>
      </c>
      <c r="K119" s="72" t="str">
        <f t="shared" si="12"/>
        <v>There is no plan showing where the quarry regulations apply</v>
      </c>
    </row>
    <row r="120" spans="2:11" ht="14.25">
      <c r="B120" s="78" t="str">
        <f>DGET($J$5:$K$143,2,DU$2:DU$3)</f>
        <v>There is no plan showing where the quarry regulations apply</v>
      </c>
      <c r="D120" s="17" t="s">
        <v>79</v>
      </c>
      <c r="E120" s="17">
        <f t="shared" si="15"/>
        <v>115</v>
      </c>
      <c r="F120" s="3" t="str">
        <f>'Quarry Specific'!C16</f>
        <v>There is no written Health and Safety Document or it is inadequate.</v>
      </c>
      <c r="G120" s="17">
        <f>'Quarry Specific'!F16</f>
        <v>0</v>
      </c>
      <c r="H120" s="17">
        <f t="shared" si="14"/>
        <v>115</v>
      </c>
      <c r="I120" s="17">
        <f>COUNTIF(H$6:H120,"&lt;138")</f>
        <v>115</v>
      </c>
      <c r="J120" s="17">
        <f>IF(AND(MAX(G$6:G119)=0,I120=I119),1+G$3,IF(I120=I119,1+MAX(J$6:J119),I120))</f>
        <v>115</v>
      </c>
      <c r="K120" s="72" t="str">
        <f t="shared" si="12"/>
        <v>There is no written Health and Safety Document or it is inadequate.</v>
      </c>
    </row>
    <row r="121" spans="2:11" ht="14.25">
      <c r="B121" s="78" t="str">
        <f>DGET($J$5:$K$143,2,DV$2:DV$3)</f>
        <v>There is no written Health and Safety Document or it is inadequate.</v>
      </c>
      <c r="D121" s="17" t="s">
        <v>79</v>
      </c>
      <c r="E121" s="17">
        <f t="shared" si="15"/>
        <v>116</v>
      </c>
      <c r="F121" s="3" t="str">
        <f>'Quarry Specific'!C19</f>
        <v>Rules have not been prepared  by the Quarry Operator (or a delegated Appointed Competent Person) or they are unsuitable/insufficient  to ensure the safe construction and operation of excavations or tips (including stockpiles and lagoons). The rules do not provide an overview of how the quarry is to be developed.</v>
      </c>
      <c r="G121" s="17">
        <f>'Quarry Specific'!F19</f>
        <v>0</v>
      </c>
      <c r="H121" s="17">
        <f t="shared" si="14"/>
        <v>116</v>
      </c>
      <c r="I121" s="17">
        <f>COUNTIF(H$6:H121,"&lt;138")</f>
        <v>116</v>
      </c>
      <c r="J121" s="17">
        <f>IF(AND(MAX(G$6:G120)=0,I121=I120),1+G$3,IF(I121=I120,1+MAX(J$6:J120),I121))</f>
        <v>116</v>
      </c>
      <c r="K121" s="72" t="str">
        <f t="shared" si="12"/>
        <v>Rules have not been prepared  by the Quarry Operator (or a delegated Appointed Competent Person) or they are unsuitable/insufficient  to ensure the safe construction and operation of excavations or tips (including stockpiles and lagoons). The rules do not provide an overview of how the quarry is to be developed.</v>
      </c>
    </row>
    <row r="122" spans="2:11" ht="28.5">
      <c r="B122" s="78" t="str">
        <f>DGET($J$5:$K$143,2,DW$2:DW$3)</f>
        <v>Rules have not been prepared  by the Quarry Operator (or a delegated Appointed Competent Person) or they are unsuitable/insufficient  to ensure the safe construction and operation of excavations or tips (including stockpiles and lagoons). The rules do not provide an overview of how the quarry is to be developed.</v>
      </c>
      <c r="D122" s="17" t="s">
        <v>79</v>
      </c>
      <c r="E122" s="17">
        <f t="shared" si="15"/>
        <v>117</v>
      </c>
      <c r="F122" s="3" t="str">
        <f>'Quarry Specific'!C21</f>
        <v>There is no suitable and sufficient appraisal undertaken by a competent person to determine whether proposed or existing excavations or tips represent a significant hazard.</v>
      </c>
      <c r="G122" s="17">
        <f>'Quarry Specific'!F21</f>
        <v>0</v>
      </c>
      <c r="H122" s="17">
        <f t="shared" si="14"/>
        <v>117</v>
      </c>
      <c r="I122" s="17">
        <f>COUNTIF(H$6:H122,"&lt;138")</f>
        <v>117</v>
      </c>
      <c r="J122" s="17">
        <f>IF(AND(MAX(G$6:G121)=0,I122=I121),1+G$3,IF(I122=I121,1+MAX(J$6:J121),I122))</f>
        <v>117</v>
      </c>
      <c r="K122" s="72" t="str">
        <f t="shared" si="12"/>
        <v>There is no suitable and sufficient appraisal undertaken by a competent person to determine whether proposed or existing excavations or tips represent a significant hazard.</v>
      </c>
    </row>
    <row r="123" spans="2:11" ht="14.25">
      <c r="B123" s="78" t="str">
        <f>DGET($J$5:$K$143,2,DX$2:DX$3)</f>
        <v>There is no suitable and sufficient appraisal undertaken by a competent person to determine whether proposed or existing excavations or tips represent a significant hazard.</v>
      </c>
      <c r="D123" s="17" t="s">
        <v>79</v>
      </c>
      <c r="E123" s="17">
        <f t="shared" si="15"/>
        <v>118</v>
      </c>
      <c r="F123" s="3" t="str">
        <f>'Quarry Specific'!C23</f>
        <v>Geotechnical assessments have not been carried out.</v>
      </c>
      <c r="G123" s="17">
        <f>'Quarry Specific'!F23</f>
        <v>0</v>
      </c>
      <c r="H123" s="17">
        <f t="shared" si="14"/>
        <v>118</v>
      </c>
      <c r="I123" s="17">
        <f>COUNTIF(H$6:H123,"&lt;138")</f>
        <v>118</v>
      </c>
      <c r="J123" s="17">
        <f>IF(AND(MAX(G$6:G122)=0,I123=I122),1+G$3,IF(I123=I122,1+MAX(J$6:J122),I123))</f>
        <v>118</v>
      </c>
      <c r="K123" s="72" t="str">
        <f t="shared" si="12"/>
        <v>Geotechnical assessments have not been carried out.</v>
      </c>
    </row>
    <row r="124" spans="2:11" ht="14.25">
      <c r="B124" s="78" t="str">
        <f>DGET($J$5:$K$143,2,DY$2:DY$3)</f>
        <v>Geotechnical assessments have not been carried out.</v>
      </c>
      <c r="D124" s="17" t="s">
        <v>79</v>
      </c>
      <c r="E124" s="17">
        <f t="shared" si="15"/>
        <v>119</v>
      </c>
      <c r="F124" s="3" t="str">
        <f>'Quarry Specific'!C25</f>
        <v>There is no quarry development plan.</v>
      </c>
      <c r="G124" s="17">
        <f>'Quarry Specific'!F25</f>
        <v>0</v>
      </c>
      <c r="H124" s="17">
        <f t="shared" si="14"/>
        <v>119</v>
      </c>
      <c r="I124" s="17">
        <f>COUNTIF(H$6:H124,"&lt;138")</f>
        <v>119</v>
      </c>
      <c r="J124" s="17">
        <f>IF(AND(MAX(G$6:G123)=0,I124=I123),1+G$3,IF(I124=I123,1+MAX(J$6:J123),I124))</f>
        <v>119</v>
      </c>
      <c r="K124" s="72" t="str">
        <f t="shared" si="12"/>
        <v>There is no quarry development plan.</v>
      </c>
    </row>
    <row r="125" spans="2:11" ht="14.25">
      <c r="B125" s="78" t="str">
        <f>DGET($J$5:$K$143,2,DZ$2:DZ$3)</f>
        <v>There is no quarry development plan.</v>
      </c>
      <c r="D125" s="17" t="s">
        <v>79</v>
      </c>
      <c r="E125" s="17">
        <f t="shared" si="15"/>
        <v>120</v>
      </c>
      <c r="F125" s="3" t="str">
        <f>'Quarry Specific'!C27</f>
        <v>A competent person has not carried out regular inspections of excavated faces/tips.</v>
      </c>
      <c r="G125" s="17">
        <f>'Quarry Specific'!F27</f>
        <v>0</v>
      </c>
      <c r="H125" s="17">
        <f t="shared" si="14"/>
        <v>120</v>
      </c>
      <c r="I125" s="17">
        <f>COUNTIF(H$6:H125,"&lt;138")</f>
        <v>120</v>
      </c>
      <c r="J125" s="17">
        <f>IF(AND(MAX(G$6:G124)=0,I125=I124),1+G$3,IF(I125=I124,1+MAX(J$6:J124),I125))</f>
        <v>120</v>
      </c>
      <c r="K125" s="72" t="str">
        <f t="shared" si="12"/>
        <v>A competent person has not carried out regular inspections of excavated faces/tips.</v>
      </c>
    </row>
    <row r="126" spans="2:11" ht="14.25">
      <c r="B126" s="78" t="str">
        <f>DGET($J$5:$K$143,2,EA$2:EA$3)</f>
        <v>A competent person has not carried out regular inspections of excavated faces/tips.</v>
      </c>
      <c r="D126" s="17" t="s">
        <v>79</v>
      </c>
      <c r="E126" s="17">
        <f t="shared" si="15"/>
        <v>121</v>
      </c>
      <c r="F126" s="3" t="str">
        <f>'Quarry Specific'!C29</f>
        <v>Management are not aware of their responsibilities.</v>
      </c>
      <c r="G126" s="17">
        <f>'Quarry Specific'!F29</f>
        <v>0</v>
      </c>
      <c r="H126" s="17">
        <f t="shared" si="14"/>
        <v>121</v>
      </c>
      <c r="I126" s="17">
        <f>COUNTIF(H$6:H126,"&lt;138")</f>
        <v>121</v>
      </c>
      <c r="J126" s="17">
        <f>IF(AND(MAX(G$6:G125)=0,I126=I125),1+G$3,IF(I126=I125,1+MAX(J$6:J125),I126))</f>
        <v>121</v>
      </c>
      <c r="K126" s="72" t="str">
        <f t="shared" si="12"/>
        <v>Management are not aware of their responsibilities.</v>
      </c>
    </row>
    <row r="127" spans="2:11" ht="14.25">
      <c r="B127" s="78" t="str">
        <f>DGET($J$5:$K$143,2,EB$2:EB$3)</f>
        <v>Management are not aware of their responsibilities.</v>
      </c>
      <c r="D127" s="17" t="s">
        <v>79</v>
      </c>
      <c r="E127" s="17">
        <f t="shared" si="15"/>
        <v>122</v>
      </c>
      <c r="F127" s="3" t="str">
        <f>'Quarry Specific'!C31</f>
        <v>The tipping and excavation rules are not working in practice (e.g. the quarry and its equipment are not well maintained; cracks collapses or other discoveries raise doubts about the design; there are significant overhangs in excavations or vertical faces in tips; there is loose material on the face which could injure someone).</v>
      </c>
      <c r="G127" s="17">
        <f>'Quarry Specific'!F31</f>
        <v>0</v>
      </c>
      <c r="H127" s="17">
        <f t="shared" si="14"/>
        <v>122</v>
      </c>
      <c r="I127" s="17">
        <f>COUNTIF(H$6:H127,"&lt;138")</f>
        <v>122</v>
      </c>
      <c r="J127" s="17">
        <f>IF(AND(MAX(G$6:G126)=0,I127=I126),1+G$3,IF(I127=I126,1+MAX(J$6:J126),I127))</f>
        <v>122</v>
      </c>
      <c r="K127" s="72" t="str">
        <f t="shared" si="12"/>
        <v>The tipping and excavation rules are not working in practice (e.g. the quarry and its equipment are not well maintained; cracks collapses or other discoveries raise doubts about the design; there are significant overhangs in excavations or vertical faces in tips; there is loose material on the face which could injure someone).</v>
      </c>
    </row>
    <row r="128" spans="2:11" ht="28.5">
      <c r="B128" s="78" t="str">
        <f>DGET($J$5:$K$143,2,EC$2:EC$3)</f>
        <v>The tipping and excavation rules are not working in practice (e.g. the quarry and its equipment are not well maintained; cracks collapses or other discoveries raise doubts about the design; there are significant overhangs in excavations or vertical faces in tips; there is loose material on the face which could injure someone).</v>
      </c>
      <c r="D128" s="17" t="s">
        <v>79</v>
      </c>
      <c r="E128" s="17">
        <f t="shared" si="15"/>
        <v>123</v>
      </c>
      <c r="F128" s="3" t="str">
        <f>'Quarry Specific'!C34</f>
        <v>A competent explosives supervisor has not been appointed in writing.</v>
      </c>
      <c r="G128" s="17">
        <f>'Quarry Specific'!F34</f>
        <v>0</v>
      </c>
      <c r="H128" s="17">
        <f t="shared" si="14"/>
        <v>123</v>
      </c>
      <c r="I128" s="17">
        <f>COUNTIF(H$6:H128,"&lt;138")</f>
        <v>123</v>
      </c>
      <c r="J128" s="17">
        <f>IF(AND(MAX(G$6:G127)=0,I128=I127),1+G$3,IF(I128=I127,1+MAX(J$6:J127),I128))</f>
        <v>123</v>
      </c>
      <c r="K128" s="72" t="str">
        <f t="shared" si="12"/>
        <v>A competent explosives supervisor has not been appointed in writing.</v>
      </c>
    </row>
    <row r="129" spans="2:11" ht="14.25">
      <c r="B129" s="78" t="str">
        <f>DGET($J$5:$K$143,2,ED$2:ED$3)</f>
        <v>A competent explosives supervisor has not been appointed in writing.</v>
      </c>
      <c r="D129" s="17" t="s">
        <v>79</v>
      </c>
      <c r="E129" s="17">
        <f t="shared" si="15"/>
        <v>124</v>
      </c>
      <c r="F129" s="3" t="str">
        <f>'Quarry Specific'!C36</f>
        <v>Shotfirers, trainee shotfirers, storekeepers and others working with explosives are not competent or have not been properly trained, appointed and authorised.</v>
      </c>
      <c r="G129" s="17">
        <f>'Quarry Specific'!F36</f>
        <v>0</v>
      </c>
      <c r="H129" s="17">
        <f t="shared" si="14"/>
        <v>124</v>
      </c>
      <c r="I129" s="17">
        <f>COUNTIF(H$6:H129,"&lt;138")</f>
        <v>124</v>
      </c>
      <c r="J129" s="17">
        <f>IF(AND(MAX(G$6:G128)=0,I129=I128),1+G$3,IF(I129=I128,1+MAX(J$6:J128),I129))</f>
        <v>124</v>
      </c>
      <c r="K129" s="72" t="str">
        <f t="shared" si="12"/>
        <v>Shotfirers, trainee shotfirers, storekeepers and others working with explosives are not competent or have not been properly trained, appointed and authorised.</v>
      </c>
    </row>
    <row r="130" spans="2:11" ht="14.25">
      <c r="B130" s="78" t="str">
        <f>DGET($J$5:$K$143,2,EE$2:EE$3)</f>
        <v>Shotfirers, trainee shotfirers, storekeepers and others working with explosives are not competent or have not been properly trained, appointed and authorised.</v>
      </c>
      <c r="D130" s="17" t="s">
        <v>79</v>
      </c>
      <c r="E130" s="17">
        <f t="shared" si="15"/>
        <v>125</v>
      </c>
      <c r="F130" s="3" t="str">
        <f>'Quarry Specific'!C38</f>
        <v>There is not a valid current Explosives Certificate (fit persons) "Acquire" (Control of explosives regulations 1991) or there is not a valid recipient competent authority transfer document (Supervision of Transfers of Explosives regulations 1993) or where there is a magazine (in use) it does not have a current valid licence.</v>
      </c>
      <c r="G130" s="17">
        <f>'Quarry Specific'!F38</f>
        <v>0</v>
      </c>
      <c r="H130" s="17">
        <f t="shared" si="14"/>
        <v>125</v>
      </c>
      <c r="I130" s="17">
        <f>COUNTIF(H$6:H130,"&lt;138")</f>
        <v>125</v>
      </c>
      <c r="J130" s="17">
        <f>IF(AND(MAX(G$6:G129)=0,I130=I129),1+G$3,IF(I130=I129,1+MAX(J$6:J129),I130))</f>
        <v>125</v>
      </c>
      <c r="K130" s="72" t="str">
        <f t="shared" si="12"/>
        <v>There is not a valid current Explosives Certificate (fit persons) "Acquire" (Control of explosives regulations 1991) or there is not a valid recipient competent authority transfer document (Supervision of Transfers of Explosives regulations 1993) or where there is a magazine (in use) it does not have a current valid licence.</v>
      </c>
    </row>
    <row r="131" spans="2:11" ht="28.5">
      <c r="B131" s="78" t="str">
        <f>DGET($J$5:$K$143,2,EF$2:EF$3)</f>
        <v>There is not a valid current Explosives Certificate (fit persons) "Acquire" (Control of explosives regulations 1991) or there is not a valid recipient competent authority transfer document (Supervision of Transfers of Explosives regulations 1993) or where there is a magazine (in use) it does not have a current valid licence.</v>
      </c>
      <c r="D131" s="17" t="s">
        <v>79</v>
      </c>
      <c r="E131" s="17">
        <f t="shared" si="15"/>
        <v>126</v>
      </c>
      <c r="F131" s="3" t="str">
        <f>'Quarry Specific'!C40</f>
        <v>There are no or inadequate Safe Systems of Working for the safe/ secure storage,  transportation and use of explosives;</v>
      </c>
      <c r="G131" s="17">
        <f>'Quarry Specific'!F40</f>
        <v>0</v>
      </c>
      <c r="H131" s="17">
        <f t="shared" si="14"/>
        <v>126</v>
      </c>
      <c r="I131" s="17">
        <f>COUNTIF(H$6:H131,"&lt;138")</f>
        <v>126</v>
      </c>
      <c r="J131" s="17">
        <f>IF(AND(MAX(G$6:G130)=0,I131=I130),1+G$3,IF(I131=I130,1+MAX(J$6:J130),I131))</f>
        <v>126</v>
      </c>
      <c r="K131" s="72" t="str">
        <f t="shared" si="12"/>
        <v>There are no or inadequate Safe Systems of Working for the safe/ secure storage,  transportation and use of explosives;</v>
      </c>
    </row>
    <row r="132" spans="2:11" ht="14.25">
      <c r="B132" s="78" t="str">
        <f>DGET($J$5:$K$143,2,EG$2:EG$3)</f>
        <v>There are no or inadequate Safe Systems of Working for the safe/ secure storage,  transportation and use of explosives;</v>
      </c>
      <c r="D132" s="17" t="s">
        <v>79</v>
      </c>
      <c r="E132" s="17">
        <f t="shared" si="15"/>
        <v>127</v>
      </c>
      <c r="F132" s="3" t="str">
        <f>'Quarry Specific'!C42</f>
        <v>There are no or inadequate shotfiring rules. </v>
      </c>
      <c r="G132" s="17">
        <f>'Quarry Specific'!F42</f>
        <v>0</v>
      </c>
      <c r="H132" s="17">
        <f t="shared" si="14"/>
        <v>127</v>
      </c>
      <c r="I132" s="17">
        <f>COUNTIF(H$6:H132,"&lt;138")</f>
        <v>127</v>
      </c>
      <c r="J132" s="17">
        <f>IF(AND(MAX(G$6:G131)=0,I132=I131),1+G$3,IF(I132=I131,1+MAX(J$6:J131),I132))</f>
        <v>127</v>
      </c>
      <c r="K132" s="72" t="str">
        <f t="shared" si="12"/>
        <v>There are no or inadequate shotfiring rules. </v>
      </c>
    </row>
    <row r="133" spans="2:11" ht="14.25">
      <c r="B133" s="78" t="str">
        <f>DGET($J$5:$K$143,2,EH$2:EH$3)</f>
        <v>There are no or inadequate shotfiring rules. </v>
      </c>
      <c r="D133" s="17" t="s">
        <v>79</v>
      </c>
      <c r="E133" s="17">
        <f t="shared" si="15"/>
        <v>128</v>
      </c>
      <c r="F133" s="3" t="str">
        <f>'Quarry Specific'!C44</f>
        <v>Shotfiring equipment is unsuitable or it is not inspected or properly maintained.</v>
      </c>
      <c r="G133" s="17">
        <f>'Quarry Specific'!F44</f>
        <v>0</v>
      </c>
      <c r="H133" s="17">
        <f t="shared" si="14"/>
        <v>128</v>
      </c>
      <c r="I133" s="17">
        <f>COUNTIF(H$6:H133,"&lt;138")</f>
        <v>128</v>
      </c>
      <c r="J133" s="17">
        <f>IF(AND(MAX(G$6:G132)=0,I133=I132),1+G$3,IF(I133=I132,1+MAX(J$6:J132),I133))</f>
        <v>128</v>
      </c>
      <c r="K133" s="72" t="str">
        <f t="shared" si="12"/>
        <v>Shotfiring equipment is unsuitable or it is not inspected or properly maintained.</v>
      </c>
    </row>
    <row r="134" spans="2:11" ht="14.25">
      <c r="B134" s="78" t="str">
        <f>DGET($J$5:$K$143,2,EI$2:EI$3)</f>
        <v>Shotfiring equipment is unsuitable or it is not inspected or properly maintained.</v>
      </c>
      <c r="D134" s="17" t="s">
        <v>79</v>
      </c>
      <c r="E134" s="17">
        <f t="shared" si="15"/>
        <v>129</v>
      </c>
      <c r="F134" s="3" t="str">
        <f>'Quarry Specific'!C46</f>
        <v>There is no tailored blasting specification for each blast to minimise the risk of flyrock and misfires and to ensure faces are left in a safe and suitable condition. </v>
      </c>
      <c r="G134" s="17">
        <f>'Quarry Specific'!F46</f>
        <v>0</v>
      </c>
      <c r="H134" s="17">
        <f aca="true" t="shared" si="16" ref="H134:H143">IF(K134="",G$2+E134,E134)</f>
        <v>129</v>
      </c>
      <c r="I134" s="17">
        <f>COUNTIF(H$6:H134,"&lt;138")</f>
        <v>129</v>
      </c>
      <c r="J134" s="17">
        <f>IF(AND(MAX(G$6:G133)=0,I134=I133),1+G$3,IF(I134=I133,1+MAX(J$6:J133),I134))</f>
        <v>129</v>
      </c>
      <c r="K134" s="72" t="str">
        <f t="shared" si="12"/>
        <v>There is no tailored blasting specification for each blast to minimise the risk of flyrock and misfires and to ensure faces are left in a safe and suitable condition. </v>
      </c>
    </row>
    <row r="135" spans="2:11" ht="14.25">
      <c r="B135" s="78" t="str">
        <f>DGET($J$5:$K$143,2,EJ$2:EJ$3)</f>
        <v>There is no tailored blasting specification for each blast to minimise the risk of flyrock and misfires and to ensure faces are left in a safe and suitable condition. </v>
      </c>
      <c r="D135" s="17" t="s">
        <v>79</v>
      </c>
      <c r="E135" s="17">
        <f t="shared" si="15"/>
        <v>130</v>
      </c>
      <c r="F135" s="3" t="str">
        <f>'Quarry Specific'!C48</f>
        <v>Danger zones (including a plan) are not determined or kept clear during blasting; there is not an adequate shelter for the shotfirer during blasting; visibility is not considered; ;trained sentries are  not posted (or there is no record of their training).  </v>
      </c>
      <c r="G135" s="17">
        <f>'Quarry Specific'!F48</f>
        <v>0</v>
      </c>
      <c r="H135" s="17">
        <f t="shared" si="16"/>
        <v>130</v>
      </c>
      <c r="I135" s="17">
        <f>COUNTIF(H$6:H135,"&lt;138")</f>
        <v>130</v>
      </c>
      <c r="J135" s="17">
        <f>IF(AND(MAX(G$6:G134)=0,I135=I134),1+G$3,IF(I135=I134,1+MAX(J$6:J134),I135))</f>
        <v>130</v>
      </c>
      <c r="K135" s="72" t="str">
        <f t="shared" si="12"/>
        <v>Danger zones (including a plan) are not determined or kept clear during blasting; there is not an adequate shelter for the shotfirer during blasting; visibility is not considered; ;trained sentries are  not posted (or there is no record of their training).  </v>
      </c>
    </row>
    <row r="136" spans="2:11" ht="28.5">
      <c r="B136" s="78" t="str">
        <f>DGET($J$5:$K$143,2,EK$2:EK$3)</f>
        <v>Danger zones (including a plan) are not determined or kept clear during blasting; there is not an adequate shelter for the shotfirer during blasting; visibility is not considered; ;trained sentries are  not posted (or there is no record of their training).  </v>
      </c>
      <c r="D136" s="17" t="s">
        <v>79</v>
      </c>
      <c r="E136" s="17">
        <f t="shared" si="15"/>
        <v>131</v>
      </c>
      <c r="F136" s="3" t="str">
        <f>'Quarry Specific'!C50</f>
        <v>There is no or an inadequate post blast check to determine the state of the face or if there is a possibility of misfires</v>
      </c>
      <c r="G136" s="17">
        <f>'Quarry Specific'!F50</f>
        <v>0</v>
      </c>
      <c r="H136" s="17">
        <f t="shared" si="16"/>
        <v>131</v>
      </c>
      <c r="I136" s="17">
        <f>COUNTIF(H$6:H136,"&lt;138")</f>
        <v>131</v>
      </c>
      <c r="J136" s="17">
        <f>IF(AND(MAX(G$6:G135)=0,I136=I135),1+G$3,IF(I136=I135,1+MAX(J$6:J135),I136))</f>
        <v>131</v>
      </c>
      <c r="K136" s="72" t="str">
        <f t="shared" si="12"/>
        <v>There is no or an inadequate post blast check to determine the state of the face or if there is a possibility of misfires</v>
      </c>
    </row>
    <row r="137" spans="2:11" ht="14.25">
      <c r="B137" s="78" t="str">
        <f>DGET($J$5:$K$143,2,EL$2:EL$3)</f>
        <v>There is no or an inadequate post blast check to determine the state of the face or if there is a possibility of misfires</v>
      </c>
      <c r="D137" s="17" t="s">
        <v>79</v>
      </c>
      <c r="E137" s="17">
        <f t="shared" si="15"/>
        <v>132</v>
      </c>
      <c r="F137" s="3" t="str">
        <f>'Quarry Specific'!C53</f>
        <v>There is no suitable edge protection where there are drops or lagoons. </v>
      </c>
      <c r="G137" s="17">
        <f>'Quarry Specific'!F53</f>
        <v>0</v>
      </c>
      <c r="H137" s="17">
        <f t="shared" si="16"/>
        <v>132</v>
      </c>
      <c r="I137" s="17">
        <f>COUNTIF(H$6:H137,"&lt;138")</f>
        <v>132</v>
      </c>
      <c r="J137" s="17">
        <f>IF(AND(MAX(G$6:G136)=0,I137=I136),1+G$3,IF(I137=I136,1+MAX(J$6:J136),I137))</f>
        <v>132</v>
      </c>
      <c r="K137" s="72" t="str">
        <f t="shared" si="12"/>
        <v>There is no suitable edge protection where there are drops or lagoons. </v>
      </c>
    </row>
    <row r="138" spans="2:11" ht="14.25">
      <c r="B138" s="78" t="str">
        <f>DGET($J$5:$K$143,2,EM$2:EM$3)</f>
        <v>There is no suitable edge protection where there are drops or lagoons. </v>
      </c>
      <c r="D138" s="17" t="s">
        <v>79</v>
      </c>
      <c r="E138" s="17">
        <f t="shared" si="15"/>
        <v>133</v>
      </c>
      <c r="F138" s="3" t="str">
        <f>'Quarry Specific'!C55</f>
        <v>Benches and Haul Roads are not suitable (e.g. layout, strength, surface, width, slope, signs) for the type and size of vehicle used</v>
      </c>
      <c r="G138" s="17">
        <f>'Quarry Specific'!F55</f>
        <v>0</v>
      </c>
      <c r="H138" s="17">
        <f t="shared" si="16"/>
        <v>133</v>
      </c>
      <c r="I138" s="17">
        <f>COUNTIF(H$6:H138,"&lt;138")</f>
        <v>133</v>
      </c>
      <c r="J138" s="17">
        <f>IF(AND(MAX(G$6:G137)=0,I138=I137),1+G$3,IF(I138=I137,1+MAX(J$6:J137),I138))</f>
        <v>133</v>
      </c>
      <c r="K138" s="72" t="str">
        <f t="shared" si="12"/>
        <v>Benches and Haul Roads are not suitable (e.g. layout, strength, surface, width, slope, signs) for the type and size of vehicle used</v>
      </c>
    </row>
    <row r="139" spans="2:11" ht="14.25">
      <c r="B139" s="78" t="str">
        <f>DGET($J$5:$K$143,2,EN$2:EN$3)</f>
        <v>Benches and Haul Roads are not suitable (e.g. layout, strength, surface, width, slope, signs) for the type and size of vehicle used</v>
      </c>
      <c r="D139" s="17" t="s">
        <v>79</v>
      </c>
      <c r="E139" s="17">
        <f t="shared" si="15"/>
        <v>134</v>
      </c>
      <c r="F139" s="3" t="str">
        <f>'Quarry Specific'!C57</f>
        <v>Daily brake and hand brake testing is not carried out.</v>
      </c>
      <c r="G139" s="17">
        <f>'Quarry Specific'!F57</f>
        <v>0</v>
      </c>
      <c r="H139" s="17">
        <f t="shared" si="16"/>
        <v>134</v>
      </c>
      <c r="I139" s="17">
        <f>COUNTIF(H$6:H139,"&lt;138")</f>
        <v>134</v>
      </c>
      <c r="J139" s="17">
        <f>IF(AND(MAX(G$6:G138)=0,I139=I138),1+G$3,IF(I139=I138,1+MAX(J$6:J138),I139))</f>
        <v>134</v>
      </c>
      <c r="K139" s="72" t="str">
        <f t="shared" si="12"/>
        <v>Daily brake and hand brake testing is not carried out.</v>
      </c>
    </row>
    <row r="140" spans="2:11" ht="14.25">
      <c r="B140" s="78" t="str">
        <f>DGET($J$5:$K$143,2,EO$2:EO$3)</f>
        <v>Daily brake and hand brake testing is not carried out.</v>
      </c>
      <c r="D140" s="17" t="s">
        <v>79</v>
      </c>
      <c r="E140" s="17">
        <f t="shared" si="15"/>
        <v>135</v>
      </c>
      <c r="F140" s="3" t="str">
        <f>'Quarry Specific'!C59</f>
        <v>The weather is not considered as a factor when vehicles are used (e.g. should fog, rain, mud, ice or snow make conditions unsafe). </v>
      </c>
      <c r="G140" s="17">
        <f>'Quarry Specific'!F59</f>
        <v>0</v>
      </c>
      <c r="H140" s="17">
        <f t="shared" si="16"/>
        <v>135</v>
      </c>
      <c r="I140" s="17">
        <f>COUNTIF(H$6:H140,"&lt;138")</f>
        <v>135</v>
      </c>
      <c r="J140" s="17">
        <f>IF(AND(MAX(G$6:G139)=0,I140=I139),1+G$3,IF(I140=I139,1+MAX(J$6:J139),I140))</f>
        <v>135</v>
      </c>
      <c r="K140" s="72" t="str">
        <f t="shared" si="12"/>
        <v>The weather is not considered as a factor when vehicles are used (e.g. should fog, rain, mud, ice or snow make conditions unsafe). </v>
      </c>
    </row>
    <row r="141" spans="2:11" ht="14.25">
      <c r="B141" s="78" t="str">
        <f>DGET($J$5:$K$143,2,EP$2:EP$3)</f>
        <v>The weather is not considered as a factor when vehicles are used (e.g. should fog, rain, mud, ice or snow make conditions unsafe). </v>
      </c>
      <c r="D141" s="17" t="s">
        <v>79</v>
      </c>
      <c r="E141" s="17">
        <f t="shared" si="15"/>
        <v>136</v>
      </c>
      <c r="F141" s="3" t="str">
        <f>'Quarry Specific'!C62</f>
        <v>Danger areas (e.g. excavations which may collapse, lagoons and silt ponds; places where there are quicksand like materials, where people may be struck by falling material and where people can fall) have not been adequately marked or there are inadequate barriers. </v>
      </c>
      <c r="G141" s="17">
        <f>'Quarry Specific'!F62</f>
        <v>0</v>
      </c>
      <c r="H141" s="17">
        <f t="shared" si="16"/>
        <v>136</v>
      </c>
      <c r="I141" s="17">
        <f>COUNTIF(H$6:H141,"&lt;138")</f>
        <v>136</v>
      </c>
      <c r="J141" s="17">
        <f>IF(AND(MAX(G$6:G140)=0,I141=I140),1+G$3,IF(I141=I140,1+MAX(J$6:J140),I141))</f>
        <v>136</v>
      </c>
      <c r="K141" s="72" t="str">
        <f t="shared" si="12"/>
        <v>Danger areas (e.g. excavations which may collapse, lagoons and silt ponds; places where there are quicksand like materials, where people may be struck by falling material and where people can fall) have not been adequately marked or there are inadequate barriers. </v>
      </c>
    </row>
    <row r="142" spans="2:11" ht="28.5">
      <c r="B142" s="78" t="str">
        <f>DGET($J$5:$K$143,2,EQ$2:EQ$3)</f>
        <v>Danger areas (e.g. excavations which may collapse, lagoons and silt ponds; places where there are quicksand like materials, where people may be struck by falling material and where people can fall) have not been adequately marked or there are inadequate barriers. </v>
      </c>
      <c r="D142" s="17" t="s">
        <v>79</v>
      </c>
      <c r="E142" s="17">
        <f t="shared" si="15"/>
        <v>137</v>
      </c>
      <c r="F142" s="3" t="str">
        <f>'Quarry Specific'!C64</f>
        <v>The provision of barriers has not been risk assessed or barriers are not appropriate.</v>
      </c>
      <c r="G142" s="17">
        <f>'Quarry Specific'!F64</f>
        <v>0</v>
      </c>
      <c r="H142" s="17">
        <f t="shared" si="16"/>
        <v>137</v>
      </c>
      <c r="I142" s="17">
        <f>COUNTIF(H$6:H142,"&lt;138")</f>
        <v>137</v>
      </c>
      <c r="J142" s="17">
        <f>IF(AND(MAX(G$6:G141)=0,I142=I141),1+G$3,IF(I142=I141,1+MAX(J$6:J141),I142))</f>
        <v>137</v>
      </c>
      <c r="K142" s="72" t="str">
        <f t="shared" si="12"/>
        <v>The provision of barriers has not been risk assessed or barriers are not appropriate.</v>
      </c>
    </row>
    <row r="143" spans="2:11" ht="14.25">
      <c r="B143" s="78" t="str">
        <f>DGET($J$5:$K$143,2,ER$2:ER$3)</f>
        <v>The provision of barriers has not been risk assessed or barriers are not appropriate.</v>
      </c>
      <c r="D143" s="17" t="s">
        <v>79</v>
      </c>
      <c r="E143" s="17">
        <f t="shared" si="15"/>
        <v>138</v>
      </c>
      <c r="F143" s="3" t="str">
        <f>'Quarry Specific'!C66</f>
        <v>The provision of escape and rescue facilities has not been risk assessed. The means of escape and rescue are inadequate or not maintained. </v>
      </c>
      <c r="G143" s="17">
        <f>'Quarry Specific'!F66</f>
        <v>0</v>
      </c>
      <c r="H143" s="17">
        <f t="shared" si="16"/>
        <v>138</v>
      </c>
      <c r="I143" s="73">
        <f>COUNTIF(H$6:H143,"&lt;138")</f>
        <v>137</v>
      </c>
      <c r="J143" s="17">
        <f>IF(AND(MAX(G$6:G142)=0,G143&gt;0),1+G$3,IF(G143=0,G3,1+MAX(J$6:J142)))</f>
        <v>138</v>
      </c>
      <c r="K143" s="72" t="str">
        <f t="shared" si="12"/>
        <v>The provision of escape and rescue facilities has not been risk assessed. The means of escape and rescue are inadequate or not maintained. </v>
      </c>
    </row>
    <row r="144" ht="15.75">
      <c r="B144" s="41"/>
    </row>
    <row r="145" ht="14.25">
      <c r="B145" s="42"/>
    </row>
    <row r="146" ht="14.25">
      <c r="B146" s="42"/>
    </row>
    <row r="147" ht="14.25">
      <c r="B147" s="42"/>
    </row>
    <row r="148" ht="14.25">
      <c r="B148" s="42"/>
    </row>
    <row r="149" ht="14.25">
      <c r="B149" s="42"/>
    </row>
    <row r="150" ht="14.25">
      <c r="B150" s="42"/>
    </row>
    <row r="151" ht="14.25">
      <c r="B151" s="42"/>
    </row>
    <row r="152" ht="14.25">
      <c r="B152" s="42"/>
    </row>
    <row r="153" ht="14.25">
      <c r="B153" s="42"/>
    </row>
    <row r="154" ht="14.25">
      <c r="B154" s="42"/>
    </row>
    <row r="155" ht="14.25">
      <c r="B155" s="42"/>
    </row>
    <row r="156" ht="14.25">
      <c r="B156" s="42"/>
    </row>
    <row r="157" ht="14.25">
      <c r="B157" s="42"/>
    </row>
    <row r="158" ht="14.25">
      <c r="B158" s="42"/>
    </row>
    <row r="159" ht="14.25">
      <c r="B159" s="42"/>
    </row>
    <row r="160" ht="14.25">
      <c r="B160" s="42"/>
    </row>
    <row r="161" ht="14.25">
      <c r="B161" s="42"/>
    </row>
    <row r="162" ht="14.25">
      <c r="B162" s="42"/>
    </row>
    <row r="163" ht="14.25">
      <c r="B163" s="42"/>
    </row>
    <row r="164" ht="14.25">
      <c r="B164" s="42"/>
    </row>
    <row r="165" ht="14.25">
      <c r="B165" s="42"/>
    </row>
    <row r="166" ht="14.25">
      <c r="B166" s="42"/>
    </row>
    <row r="167" ht="14.25">
      <c r="B167" s="42"/>
    </row>
    <row r="168" ht="14.25">
      <c r="B168" s="42"/>
    </row>
    <row r="169" ht="14.25">
      <c r="B169" s="42"/>
    </row>
  </sheetData>
  <sheetProtection password="CDEE" sheet="1"/>
  <conditionalFormatting sqref="B5">
    <cfRule type="cellIs" priority="1" dxfId="0" operator="equal" stopIfTrue="1">
      <formula>$K$143</formula>
    </cfRule>
  </conditionalFormatting>
  <conditionalFormatting sqref="B6:B143">
    <cfRule type="cellIs" priority="3" dxfId="0" operator="equal" stopIfTrue="1">
      <formula>$K$1</formula>
    </cfRule>
  </conditionalFormatting>
  <printOptions horizontalCentered="1"/>
  <pageMargins left="0.2362204724409449" right="0.2362204724409449" top="0.2362204724409449" bottom="0.2362204724409449" header="0" footer="0"/>
  <pageSetup horizontalDpi="600" verticalDpi="600" orientation="landscape" paperSize="9" r:id="rId2"/>
  <headerFooter>
    <oddFooter>&amp;C&amp;P of &amp;N</oddFooter>
  </headerFooter>
  <rowBreaks count="3" manualBreakCount="3">
    <brk id="63" min="1" max="1" man="1"/>
    <brk id="96" min="1" max="1" man="1"/>
    <brk id="126" min="1" max="1"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1:E18"/>
  <sheetViews>
    <sheetView tabSelected="1" zoomScalePageLayoutView="0" workbookViewId="0" topLeftCell="A1">
      <selection activeCell="B2" sqref="B2"/>
    </sheetView>
  </sheetViews>
  <sheetFormatPr defaultColWidth="0" defaultRowHeight="15" zeroHeight="1"/>
  <cols>
    <col min="1" max="1" width="51.7109375" style="0" customWidth="1"/>
    <col min="2" max="2" width="52.8515625" style="0" customWidth="1"/>
    <col min="3" max="4" width="0" style="0" hidden="1" customWidth="1"/>
    <col min="5" max="5" width="55.140625" style="0" hidden="1" customWidth="1"/>
    <col min="6" max="16384" width="0" style="0" hidden="1" customWidth="1"/>
  </cols>
  <sheetData>
    <row r="1" spans="1:2" ht="14.25">
      <c r="A1" s="114" t="s">
        <v>690</v>
      </c>
      <c r="B1" s="115" t="s">
        <v>691</v>
      </c>
    </row>
    <row r="2" spans="1:2" ht="213" customHeight="1">
      <c r="A2" s="116" t="s">
        <v>692</v>
      </c>
      <c r="B2" s="117" t="s">
        <v>695</v>
      </c>
    </row>
    <row r="3" spans="1:5" ht="211.5" customHeight="1">
      <c r="A3" s="118" t="s">
        <v>697</v>
      </c>
      <c r="B3" s="117" t="s">
        <v>696</v>
      </c>
      <c r="E3" s="113"/>
    </row>
    <row r="4" spans="1:2" ht="87" customHeight="1">
      <c r="A4" s="119" t="s">
        <v>693</v>
      </c>
      <c r="B4" s="120" t="s">
        <v>694</v>
      </c>
    </row>
    <row r="5" spans="1:2" ht="14.25" hidden="1">
      <c r="A5" s="111"/>
      <c r="B5" s="107"/>
    </row>
    <row r="6" spans="1:2" ht="28.5" customHeight="1" hidden="1">
      <c r="A6" s="100"/>
      <c r="B6" s="108"/>
    </row>
    <row r="7" spans="1:2" ht="50.25" customHeight="1" hidden="1">
      <c r="A7" s="99"/>
      <c r="B7" s="106"/>
    </row>
    <row r="8" spans="1:2" ht="92.25" customHeight="1" hidden="1">
      <c r="A8" s="112"/>
      <c r="B8" s="106"/>
    </row>
    <row r="9" spans="1:2" ht="41.25" customHeight="1" hidden="1">
      <c r="A9" s="101"/>
      <c r="B9" s="99"/>
    </row>
    <row r="10" spans="1:2" ht="14.25" hidden="1">
      <c r="A10" s="101"/>
      <c r="B10" s="99"/>
    </row>
    <row r="11" spans="1:2" ht="45.75" customHeight="1" hidden="1">
      <c r="A11" s="102"/>
      <c r="B11" s="109"/>
    </row>
    <row r="12" ht="14.25" hidden="1">
      <c r="B12" s="110"/>
    </row>
    <row r="13" ht="14.25" hidden="1">
      <c r="A13" s="102"/>
    </row>
    <row r="14" ht="14.25" hidden="1">
      <c r="A14" s="103"/>
    </row>
    <row r="15" ht="14.25" hidden="1">
      <c r="A15" s="104"/>
    </row>
    <row r="16" ht="14.25" hidden="1">
      <c r="A16" s="105"/>
    </row>
    <row r="17" ht="14.25" hidden="1">
      <c r="A17" s="102"/>
    </row>
    <row r="18" ht="14.25" hidden="1">
      <c r="A18" s="102"/>
    </row>
  </sheetData>
  <sheetProtection password="CDEE" sheet="1"/>
  <conditionalFormatting sqref="E3">
    <cfRule type="containsText" priority="1" dxfId="21" operator="containsText" stopIfTrue="1" text="Yellow">
      <formula>NOT(ISERROR(SEARCH("Yellow",E3)))</formula>
    </cfRule>
  </conditionalFormatting>
  <printOptions/>
  <pageMargins left="0.7" right="0.7" top="0.75" bottom="0.75" header="0.3" footer="0.3"/>
  <pageSetup horizontalDpi="600" verticalDpi="600" orientation="landscape" paperSize="9" r:id="rId1"/>
  <headerFoot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41"/>
  <sheetViews>
    <sheetView showGridLines="0" zoomScale="75" zoomScaleNormal="75" zoomScaleSheetLayoutView="75" zoomScalePageLayoutView="0" workbookViewId="0" topLeftCell="A1">
      <selection activeCell="A1" sqref="A1"/>
    </sheetView>
  </sheetViews>
  <sheetFormatPr defaultColWidth="9.140625" defaultRowHeight="15"/>
  <cols>
    <col min="1" max="1" width="46.28125" style="0" bestFit="1" customWidth="1"/>
    <col min="2" max="2" width="29.28125" style="0" bestFit="1" customWidth="1"/>
    <col min="4" max="4" width="36.28125" style="31" bestFit="1" customWidth="1"/>
    <col min="5" max="5" width="35.7109375" style="0" bestFit="1" customWidth="1"/>
  </cols>
  <sheetData>
    <row r="1" spans="2:3" ht="18">
      <c r="B1" s="46"/>
      <c r="C1" s="47" t="s">
        <v>37</v>
      </c>
    </row>
    <row r="2" spans="2:4" s="49" customFormat="1" ht="15.75">
      <c r="B2" s="46"/>
      <c r="C2" s="45"/>
      <c r="D2" s="51"/>
    </row>
    <row r="3" spans="1:4" s="49" customFormat="1" ht="15.75">
      <c r="A3" s="48"/>
      <c r="B3" s="48"/>
      <c r="D3" s="51"/>
    </row>
    <row r="4" spans="1:5" s="49" customFormat="1" ht="15.75">
      <c r="A4" s="48" t="s">
        <v>38</v>
      </c>
      <c r="B4" s="48" t="s">
        <v>100</v>
      </c>
      <c r="C4" s="50"/>
      <c r="D4" s="53" t="s">
        <v>219</v>
      </c>
      <c r="E4" s="48" t="s">
        <v>105</v>
      </c>
    </row>
    <row r="5" spans="1:5" s="49" customFormat="1" ht="15.75">
      <c r="A5" s="48"/>
      <c r="B5" s="48" t="s">
        <v>101</v>
      </c>
      <c r="C5" s="50"/>
      <c r="D5" s="53"/>
      <c r="E5" s="48" t="s">
        <v>119</v>
      </c>
    </row>
    <row r="6" spans="1:5" s="49" customFormat="1" ht="15.75">
      <c r="A6" s="48"/>
      <c r="B6" s="48" t="s">
        <v>107</v>
      </c>
      <c r="C6" s="50"/>
      <c r="D6" s="53"/>
      <c r="E6" s="48"/>
    </row>
    <row r="7" spans="1:5" s="49" customFormat="1" ht="15.75">
      <c r="A7" s="48"/>
      <c r="B7" s="48"/>
      <c r="C7" s="50"/>
      <c r="D7" s="53" t="s">
        <v>218</v>
      </c>
      <c r="E7" s="48" t="s">
        <v>133</v>
      </c>
    </row>
    <row r="8" spans="1:5" s="49" customFormat="1" ht="15.75">
      <c r="A8" s="48" t="s">
        <v>39</v>
      </c>
      <c r="B8" s="48" t="s">
        <v>233</v>
      </c>
      <c r="C8" s="50"/>
      <c r="D8" s="53"/>
      <c r="E8" s="48" t="s">
        <v>132</v>
      </c>
    </row>
    <row r="9" spans="1:5" s="49" customFormat="1" ht="15.75">
      <c r="A9" s="48"/>
      <c r="B9" s="48" t="s">
        <v>622</v>
      </c>
      <c r="C9" s="50"/>
      <c r="D9" s="53"/>
      <c r="E9" s="48" t="s">
        <v>33</v>
      </c>
    </row>
    <row r="10" spans="1:5" s="49" customFormat="1" ht="15.75">
      <c r="A10" s="48"/>
      <c r="B10" s="48" t="s">
        <v>391</v>
      </c>
      <c r="C10" s="50"/>
      <c r="D10" s="53"/>
      <c r="E10" s="48" t="s">
        <v>159</v>
      </c>
    </row>
    <row r="11" spans="1:5" s="49" customFormat="1" ht="15.75">
      <c r="A11" s="48"/>
      <c r="B11" s="48" t="s">
        <v>394</v>
      </c>
      <c r="C11" s="50"/>
      <c r="D11" s="53"/>
      <c r="E11" s="48"/>
    </row>
    <row r="12" spans="1:5" s="49" customFormat="1" ht="15.75">
      <c r="A12" s="48"/>
      <c r="B12" s="48" t="s">
        <v>196</v>
      </c>
      <c r="C12" s="50"/>
      <c r="D12" s="53" t="s">
        <v>217</v>
      </c>
      <c r="E12" s="48" t="s">
        <v>34</v>
      </c>
    </row>
    <row r="13" spans="1:5" s="49" customFormat="1" ht="15.75">
      <c r="A13" s="48"/>
      <c r="B13" s="48" t="s">
        <v>564</v>
      </c>
      <c r="C13" s="50"/>
      <c r="D13" s="53"/>
      <c r="E13" s="48" t="s">
        <v>137</v>
      </c>
    </row>
    <row r="14" spans="1:5" s="49" customFormat="1" ht="15.75">
      <c r="A14" s="48"/>
      <c r="B14" s="48" t="s">
        <v>172</v>
      </c>
      <c r="C14" s="50"/>
      <c r="D14" s="53"/>
      <c r="E14" s="48" t="s">
        <v>186</v>
      </c>
    </row>
    <row r="15" spans="1:5" s="49" customFormat="1" ht="15.75">
      <c r="A15" s="48"/>
      <c r="B15" s="48" t="s">
        <v>27</v>
      </c>
      <c r="C15" s="50"/>
      <c r="D15" s="53"/>
      <c r="E15" s="48" t="s">
        <v>149</v>
      </c>
    </row>
    <row r="16" spans="1:5" s="49" customFormat="1" ht="15.75">
      <c r="A16" s="48"/>
      <c r="B16" s="48" t="s">
        <v>28</v>
      </c>
      <c r="C16" s="50"/>
      <c r="D16" s="53"/>
      <c r="E16" s="48"/>
    </row>
    <row r="17" spans="1:5" s="49" customFormat="1" ht="15.75">
      <c r="A17" s="48"/>
      <c r="B17" s="48" t="s">
        <v>167</v>
      </c>
      <c r="C17" s="50"/>
      <c r="D17" s="53" t="s">
        <v>462</v>
      </c>
      <c r="E17" s="48" t="s">
        <v>326</v>
      </c>
    </row>
    <row r="18" spans="1:5" s="49" customFormat="1" ht="15.75">
      <c r="A18" s="48"/>
      <c r="B18" s="48" t="s">
        <v>29</v>
      </c>
      <c r="C18" s="50"/>
      <c r="D18" s="53"/>
      <c r="E18" s="48" t="s">
        <v>272</v>
      </c>
    </row>
    <row r="19" spans="1:5" s="49" customFormat="1" ht="15.75">
      <c r="A19" s="48"/>
      <c r="B19" s="48" t="s">
        <v>161</v>
      </c>
      <c r="C19" s="50"/>
      <c r="D19" s="53"/>
      <c r="E19" s="48" t="s">
        <v>35</v>
      </c>
    </row>
    <row r="20" spans="1:5" s="49" customFormat="1" ht="15.75">
      <c r="A20" s="48"/>
      <c r="B20" s="48" t="s">
        <v>166</v>
      </c>
      <c r="C20" s="50"/>
      <c r="D20" s="53"/>
      <c r="E20" s="48" t="s">
        <v>36</v>
      </c>
    </row>
    <row r="21" spans="1:5" s="49" customFormat="1" ht="15.75">
      <c r="A21" s="48"/>
      <c r="B21" s="48" t="s">
        <v>279</v>
      </c>
      <c r="C21" s="50"/>
      <c r="D21" s="53"/>
      <c r="E21" s="48" t="s">
        <v>177</v>
      </c>
    </row>
    <row r="22" spans="1:5" s="49" customFormat="1" ht="15.75">
      <c r="A22" s="48"/>
      <c r="B22" s="48" t="s">
        <v>214</v>
      </c>
      <c r="C22" s="50"/>
      <c r="D22" s="53"/>
      <c r="E22" s="48" t="s">
        <v>271</v>
      </c>
    </row>
    <row r="23" spans="1:4" s="49" customFormat="1" ht="15.75">
      <c r="A23" s="48"/>
      <c r="B23" s="48" t="s">
        <v>30</v>
      </c>
      <c r="C23" s="50"/>
      <c r="D23" s="54"/>
    </row>
    <row r="24" spans="1:4" s="49" customFormat="1" ht="15.75">
      <c r="A24" s="48"/>
      <c r="B24" s="48" t="s">
        <v>194</v>
      </c>
      <c r="C24" s="50"/>
      <c r="D24" s="54"/>
    </row>
    <row r="25" spans="1:4" s="49" customFormat="1" ht="18">
      <c r="A25" s="48"/>
      <c r="B25" s="48" t="s">
        <v>416</v>
      </c>
      <c r="C25" s="50"/>
      <c r="D25" s="54"/>
    </row>
    <row r="26" spans="1:4" s="49" customFormat="1" ht="18">
      <c r="A26" s="48"/>
      <c r="B26" s="48" t="s">
        <v>31</v>
      </c>
      <c r="C26" s="50"/>
      <c r="D26" s="54"/>
    </row>
    <row r="27" spans="1:4" s="49" customFormat="1" ht="18">
      <c r="A27" s="48"/>
      <c r="B27" s="48" t="s">
        <v>32</v>
      </c>
      <c r="C27" s="50"/>
      <c r="D27" s="54"/>
    </row>
    <row r="28" spans="1:4" s="44" customFormat="1" ht="12">
      <c r="A28" s="1"/>
      <c r="B28" s="1"/>
      <c r="D28" s="52"/>
    </row>
    <row r="31" s="44" customFormat="1" ht="9.75">
      <c r="D31" s="52"/>
    </row>
    <row r="36" s="44" customFormat="1" ht="9.75">
      <c r="D36" s="52"/>
    </row>
    <row r="41" s="44" customFormat="1" ht="9.75">
      <c r="D41" s="52"/>
    </row>
  </sheetData>
  <sheetProtection password="CDEE" sheet="1"/>
  <printOptions horizontalCentered="1" verticalCentered="1"/>
  <pageMargins left="0.2362204724409449" right="0.2362204724409449" top="0.2362204724409449" bottom="0.2362204724409449" header="0" footer="0"/>
  <pageSetup fitToHeight="1" fitToWidth="1" horizontalDpi="600" verticalDpi="600" orientation="landscape" paperSize="9" scale="91" r:id="rId2"/>
  <headerFooter>
    <oddFooter>&amp;C&amp;P of &amp;N</oddFooter>
  </headerFooter>
  <drawing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B1:M233"/>
  <sheetViews>
    <sheetView showGridLines="0" zoomScale="80" zoomScaleNormal="80" zoomScalePageLayoutView="0" workbookViewId="0" topLeftCell="A1">
      <selection activeCell="H10" sqref="H10"/>
    </sheetView>
  </sheetViews>
  <sheetFormatPr defaultColWidth="9.140625" defaultRowHeight="15"/>
  <cols>
    <col min="1" max="1" width="2.7109375" style="3" customWidth="1"/>
    <col min="2" max="2" width="20.57421875" style="3" customWidth="1"/>
    <col min="3" max="3" width="34.421875" style="3" customWidth="1"/>
    <col min="4" max="4" width="34.140625" style="3" customWidth="1"/>
    <col min="5" max="5" width="57.28125" style="3" bestFit="1" customWidth="1"/>
    <col min="6" max="6" width="16.57421875" style="3" customWidth="1"/>
    <col min="7" max="7" width="9.140625" style="3" customWidth="1"/>
    <col min="8" max="8" width="12.00390625" style="3" customWidth="1"/>
    <col min="9" max="9" width="62.8515625" style="3" customWidth="1"/>
    <col min="10" max="12" width="9.140625" style="3" customWidth="1"/>
    <col min="13" max="13" width="25.140625" style="3" bestFit="1" customWidth="1"/>
    <col min="14" max="16384" width="9.140625" style="3" customWidth="1"/>
  </cols>
  <sheetData>
    <row r="1" spans="2:6" ht="27" customHeight="1">
      <c r="B1" s="32"/>
      <c r="C1" s="1"/>
      <c r="D1" s="76">
        <f>'Cover Page'!C12</f>
        <v>0</v>
      </c>
      <c r="E1" s="39"/>
      <c r="F1" s="77">
        <f>'Cover Page'!C18</f>
        <v>0</v>
      </c>
    </row>
    <row r="2" spans="2:6" ht="27" customHeight="1">
      <c r="B2" s="1"/>
      <c r="C2" s="1"/>
      <c r="D2" s="1"/>
      <c r="E2" s="1"/>
      <c r="F2" s="1"/>
    </row>
    <row r="3" ht="18" thickBot="1">
      <c r="B3" s="35" t="s">
        <v>216</v>
      </c>
    </row>
    <row r="4" spans="2:6" ht="17.25" customHeight="1" thickBot="1">
      <c r="B4" s="141" t="s">
        <v>80</v>
      </c>
      <c r="C4" s="143" t="s">
        <v>81</v>
      </c>
      <c r="D4" s="143"/>
      <c r="E4" s="143"/>
      <c r="F4" s="144" t="s">
        <v>85</v>
      </c>
    </row>
    <row r="5" spans="2:6" ht="17.25" customHeight="1" thickBot="1">
      <c r="B5" s="142"/>
      <c r="C5" s="33">
        <v>0</v>
      </c>
      <c r="D5" s="34">
        <v>1</v>
      </c>
      <c r="E5" s="43">
        <v>2</v>
      </c>
      <c r="F5" s="145"/>
    </row>
    <row r="6" spans="2:6" ht="15" thickBot="1">
      <c r="B6" s="138" t="s">
        <v>233</v>
      </c>
      <c r="C6" s="146"/>
      <c r="D6" s="146"/>
      <c r="E6" s="146"/>
      <c r="F6" s="147"/>
    </row>
    <row r="7" spans="2:6" ht="54.75" customHeight="1">
      <c r="B7" s="36" t="s">
        <v>125</v>
      </c>
      <c r="C7" s="37" t="s">
        <v>128</v>
      </c>
      <c r="D7" s="38" t="s">
        <v>129</v>
      </c>
      <c r="E7" s="38" t="s">
        <v>537</v>
      </c>
      <c r="F7" s="82">
        <v>0</v>
      </c>
    </row>
    <row r="8" spans="2:6" ht="17.25" customHeight="1" thickBot="1">
      <c r="B8" s="132" t="s">
        <v>83</v>
      </c>
      <c r="C8" s="133"/>
      <c r="D8" s="133"/>
      <c r="E8" s="133"/>
      <c r="F8" s="134"/>
    </row>
    <row r="9" spans="2:6" ht="28.5">
      <c r="B9" s="36" t="s">
        <v>126</v>
      </c>
      <c r="C9" s="37" t="s">
        <v>130</v>
      </c>
      <c r="D9" s="38" t="s">
        <v>131</v>
      </c>
      <c r="E9" s="38" t="s">
        <v>282</v>
      </c>
      <c r="F9" s="82">
        <v>0</v>
      </c>
    </row>
    <row r="10" spans="2:6" ht="17.25" customHeight="1" thickBot="1">
      <c r="B10" s="132" t="s">
        <v>83</v>
      </c>
      <c r="C10" s="133"/>
      <c r="D10" s="133"/>
      <c r="E10" s="133"/>
      <c r="F10" s="134"/>
    </row>
    <row r="11" spans="2:6" ht="57">
      <c r="B11" s="36" t="s">
        <v>127</v>
      </c>
      <c r="C11" s="37" t="s">
        <v>620</v>
      </c>
      <c r="D11" s="38" t="s">
        <v>390</v>
      </c>
      <c r="E11" s="38" t="s">
        <v>621</v>
      </c>
      <c r="F11" s="82">
        <v>0</v>
      </c>
    </row>
    <row r="12" spans="2:6" ht="17.25" customHeight="1" thickBot="1">
      <c r="B12" s="132" t="s">
        <v>83</v>
      </c>
      <c r="C12" s="133"/>
      <c r="D12" s="133"/>
      <c r="E12" s="133"/>
      <c r="F12" s="134"/>
    </row>
    <row r="13" spans="2:6" ht="42.75">
      <c r="B13" s="36" t="s">
        <v>538</v>
      </c>
      <c r="C13" s="37" t="s">
        <v>539</v>
      </c>
      <c r="D13" s="38" t="s">
        <v>540</v>
      </c>
      <c r="E13" s="38" t="s">
        <v>541</v>
      </c>
      <c r="F13" s="82">
        <v>0</v>
      </c>
    </row>
    <row r="14" spans="2:6" ht="17.25" customHeight="1" thickBot="1">
      <c r="B14" s="132" t="s">
        <v>83</v>
      </c>
      <c r="C14" s="133"/>
      <c r="D14" s="133"/>
      <c r="E14" s="133"/>
      <c r="F14" s="134"/>
    </row>
    <row r="15" spans="2:6" ht="42.75">
      <c r="B15" s="36" t="s">
        <v>542</v>
      </c>
      <c r="C15" s="37" t="s">
        <v>543</v>
      </c>
      <c r="D15" s="58"/>
      <c r="E15" s="38" t="s">
        <v>544</v>
      </c>
      <c r="F15" s="82">
        <v>0</v>
      </c>
    </row>
    <row r="16" spans="2:6" ht="15" thickBot="1">
      <c r="B16" s="132"/>
      <c r="C16" s="133"/>
      <c r="D16" s="133"/>
      <c r="E16" s="133"/>
      <c r="F16" s="134"/>
    </row>
    <row r="17" spans="2:6" ht="72">
      <c r="B17" s="36" t="s">
        <v>144</v>
      </c>
      <c r="C17" s="37" t="s">
        <v>582</v>
      </c>
      <c r="D17" s="38" t="s">
        <v>583</v>
      </c>
      <c r="E17" s="38" t="s">
        <v>579</v>
      </c>
      <c r="F17" s="82">
        <v>0</v>
      </c>
    </row>
    <row r="18" spans="2:6" ht="17.25" customHeight="1" thickBot="1">
      <c r="B18" s="132" t="s">
        <v>83</v>
      </c>
      <c r="C18" s="133"/>
      <c r="D18" s="133"/>
      <c r="E18" s="133"/>
      <c r="F18" s="134"/>
    </row>
    <row r="19" spans="2:6" ht="151.5" customHeight="1">
      <c r="B19" s="36" t="s">
        <v>234</v>
      </c>
      <c r="C19" s="37" t="s">
        <v>235</v>
      </c>
      <c r="D19" s="38" t="s">
        <v>284</v>
      </c>
      <c r="E19" s="38" t="s">
        <v>285</v>
      </c>
      <c r="F19" s="82">
        <v>0</v>
      </c>
    </row>
    <row r="20" spans="2:6" ht="17.25" customHeight="1" thickBot="1">
      <c r="B20" s="132" t="s">
        <v>83</v>
      </c>
      <c r="C20" s="133"/>
      <c r="D20" s="133"/>
      <c r="E20" s="133"/>
      <c r="F20" s="134"/>
    </row>
    <row r="21" spans="2:6" ht="42.75">
      <c r="B21" s="36" t="s">
        <v>221</v>
      </c>
      <c r="C21" s="37" t="s">
        <v>236</v>
      </c>
      <c r="D21" s="38" t="s">
        <v>237</v>
      </c>
      <c r="E21" s="38" t="s">
        <v>283</v>
      </c>
      <c r="F21" s="82">
        <v>0</v>
      </c>
    </row>
    <row r="22" spans="2:6" ht="17.25" customHeight="1" thickBot="1">
      <c r="B22" s="132" t="s">
        <v>83</v>
      </c>
      <c r="C22" s="133"/>
      <c r="D22" s="133"/>
      <c r="E22" s="133"/>
      <c r="F22" s="134"/>
    </row>
    <row r="23" spans="2:6" ht="151.5" customHeight="1">
      <c r="B23" s="36" t="s">
        <v>220</v>
      </c>
      <c r="C23" s="37" t="s">
        <v>465</v>
      </c>
      <c r="D23" s="38" t="s">
        <v>487</v>
      </c>
      <c r="E23" s="38" t="s">
        <v>655</v>
      </c>
      <c r="F23" s="82">
        <v>0</v>
      </c>
    </row>
    <row r="24" spans="2:6" ht="17.25" customHeight="1" thickBot="1">
      <c r="B24" s="132" t="s">
        <v>83</v>
      </c>
      <c r="C24" s="133"/>
      <c r="D24" s="133"/>
      <c r="E24" s="133"/>
      <c r="F24" s="134"/>
    </row>
    <row r="25" spans="2:6" ht="72">
      <c r="B25" s="36" t="s">
        <v>122</v>
      </c>
      <c r="C25" s="37" t="s">
        <v>123</v>
      </c>
      <c r="D25" s="38" t="s">
        <v>124</v>
      </c>
      <c r="E25" s="38" t="s">
        <v>637</v>
      </c>
      <c r="F25" s="82">
        <v>0</v>
      </c>
    </row>
    <row r="26" spans="2:6" ht="17.25" customHeight="1" thickBot="1">
      <c r="B26" s="132" t="s">
        <v>83</v>
      </c>
      <c r="C26" s="133"/>
      <c r="D26" s="133"/>
      <c r="E26" s="133"/>
      <c r="F26" s="134"/>
    </row>
    <row r="27" spans="2:6" ht="15" thickBot="1">
      <c r="B27" s="138" t="s">
        <v>622</v>
      </c>
      <c r="C27" s="139"/>
      <c r="D27" s="139"/>
      <c r="E27" s="139"/>
      <c r="F27" s="140"/>
    </row>
    <row r="28" spans="2:6" ht="151.5" customHeight="1">
      <c r="B28" s="36" t="s">
        <v>622</v>
      </c>
      <c r="C28" s="37" t="s">
        <v>623</v>
      </c>
      <c r="D28" s="38" t="s">
        <v>624</v>
      </c>
      <c r="E28" s="38" t="s">
        <v>656</v>
      </c>
      <c r="F28" s="82">
        <v>0</v>
      </c>
    </row>
    <row r="29" spans="2:6" ht="17.25" customHeight="1" thickBot="1">
      <c r="B29" s="132" t="s">
        <v>83</v>
      </c>
      <c r="C29" s="133"/>
      <c r="D29" s="133"/>
      <c r="E29" s="133"/>
      <c r="F29" s="134"/>
    </row>
    <row r="30" spans="2:6" ht="15" thickBot="1">
      <c r="B30" s="138" t="s">
        <v>391</v>
      </c>
      <c r="C30" s="139"/>
      <c r="D30" s="139"/>
      <c r="E30" s="139"/>
      <c r="F30" s="140"/>
    </row>
    <row r="31" spans="2:6" ht="57">
      <c r="B31" s="36" t="s">
        <v>391</v>
      </c>
      <c r="C31" s="37" t="s">
        <v>392</v>
      </c>
      <c r="D31" s="38" t="s">
        <v>584</v>
      </c>
      <c r="E31" s="38" t="s">
        <v>393</v>
      </c>
      <c r="F31" s="82">
        <v>0</v>
      </c>
    </row>
    <row r="32" spans="2:6" ht="17.25" customHeight="1" thickBot="1">
      <c r="B32" s="132" t="s">
        <v>83</v>
      </c>
      <c r="C32" s="133"/>
      <c r="D32" s="133"/>
      <c r="E32" s="133"/>
      <c r="F32" s="134"/>
    </row>
    <row r="33" spans="2:6" ht="15" thickBot="1">
      <c r="B33" s="138" t="s">
        <v>394</v>
      </c>
      <c r="C33" s="139"/>
      <c r="D33" s="139"/>
      <c r="E33" s="139"/>
      <c r="F33" s="140"/>
    </row>
    <row r="34" spans="2:6" ht="100.5">
      <c r="B34" s="36" t="s">
        <v>395</v>
      </c>
      <c r="C34" s="37" t="s">
        <v>168</v>
      </c>
      <c r="D34" s="38" t="s">
        <v>169</v>
      </c>
      <c r="E34" s="38" t="s">
        <v>396</v>
      </c>
      <c r="F34" s="82">
        <v>0</v>
      </c>
    </row>
    <row r="35" spans="2:6" ht="17.25" customHeight="1" thickBot="1">
      <c r="B35" s="132" t="s">
        <v>83</v>
      </c>
      <c r="C35" s="133"/>
      <c r="D35" s="133"/>
      <c r="E35" s="133"/>
      <c r="F35" s="134"/>
    </row>
    <row r="36" spans="2:6" ht="42.75">
      <c r="B36" s="36" t="s">
        <v>397</v>
      </c>
      <c r="C36" s="37" t="s">
        <v>349</v>
      </c>
      <c r="D36" s="38" t="s">
        <v>348</v>
      </c>
      <c r="E36" s="38" t="s">
        <v>398</v>
      </c>
      <c r="F36" s="82">
        <v>0</v>
      </c>
    </row>
    <row r="37" spans="2:6" ht="17.25" customHeight="1" thickBot="1">
      <c r="B37" s="132" t="s">
        <v>83</v>
      </c>
      <c r="C37" s="133"/>
      <c r="D37" s="133"/>
      <c r="E37" s="133"/>
      <c r="F37" s="134"/>
    </row>
    <row r="38" spans="2:6" ht="15" thickBot="1">
      <c r="B38" s="138"/>
      <c r="C38" s="139"/>
      <c r="D38" s="139"/>
      <c r="E38" s="139"/>
      <c r="F38" s="140"/>
    </row>
    <row r="39" spans="2:6" ht="42.75">
      <c r="B39" s="36" t="s">
        <v>196</v>
      </c>
      <c r="C39" s="37" t="s">
        <v>399</v>
      </c>
      <c r="D39" s="38" t="s">
        <v>197</v>
      </c>
      <c r="E39" s="38" t="s">
        <v>555</v>
      </c>
      <c r="F39" s="82">
        <v>0</v>
      </c>
    </row>
    <row r="40" spans="2:6" ht="17.25" customHeight="1" thickBot="1">
      <c r="B40" s="132" t="s">
        <v>83</v>
      </c>
      <c r="C40" s="133"/>
      <c r="D40" s="133"/>
      <c r="E40" s="133"/>
      <c r="F40" s="134"/>
    </row>
    <row r="41" spans="2:6" ht="15" thickBot="1">
      <c r="B41" s="138" t="s">
        <v>564</v>
      </c>
      <c r="C41" s="139"/>
      <c r="D41" s="139"/>
      <c r="E41" s="139"/>
      <c r="F41" s="140"/>
    </row>
    <row r="42" spans="2:9" ht="42.75">
      <c r="B42" s="36" t="s">
        <v>565</v>
      </c>
      <c r="C42" s="37" t="s">
        <v>566</v>
      </c>
      <c r="D42" s="38" t="s">
        <v>567</v>
      </c>
      <c r="E42" s="38" t="s">
        <v>605</v>
      </c>
      <c r="F42" s="82">
        <v>0</v>
      </c>
      <c r="I42" s="83"/>
    </row>
    <row r="43" spans="2:9" ht="17.25" customHeight="1" thickBot="1">
      <c r="B43" s="132" t="s">
        <v>83</v>
      </c>
      <c r="C43" s="133"/>
      <c r="D43" s="133"/>
      <c r="E43" s="133"/>
      <c r="F43" s="134"/>
      <c r="I43" s="83"/>
    </row>
    <row r="44" spans="2:6" ht="15" thickBot="1">
      <c r="B44" s="138" t="s">
        <v>172</v>
      </c>
      <c r="C44" s="139"/>
      <c r="D44" s="139"/>
      <c r="E44" s="139"/>
      <c r="F44" s="140"/>
    </row>
    <row r="45" spans="2:6" ht="57">
      <c r="B45" s="36" t="s">
        <v>212</v>
      </c>
      <c r="C45" s="37" t="s">
        <v>173</v>
      </c>
      <c r="D45" s="38" t="s">
        <v>174</v>
      </c>
      <c r="E45" s="38" t="s">
        <v>556</v>
      </c>
      <c r="F45" s="82">
        <v>0</v>
      </c>
    </row>
    <row r="46" spans="2:6" ht="17.25" customHeight="1" thickBot="1">
      <c r="B46" s="132" t="s">
        <v>83</v>
      </c>
      <c r="C46" s="133"/>
      <c r="D46" s="133"/>
      <c r="E46" s="133"/>
      <c r="F46" s="134"/>
    </row>
    <row r="47" spans="2:6" ht="57">
      <c r="B47" s="36" t="s">
        <v>400</v>
      </c>
      <c r="C47" s="37" t="s">
        <v>277</v>
      </c>
      <c r="D47" s="38" t="s">
        <v>401</v>
      </c>
      <c r="E47" s="38" t="s">
        <v>402</v>
      </c>
      <c r="F47" s="82">
        <v>0</v>
      </c>
    </row>
    <row r="48" spans="2:6" ht="17.25" customHeight="1" thickBot="1">
      <c r="B48" s="132" t="s">
        <v>83</v>
      </c>
      <c r="C48" s="133"/>
      <c r="D48" s="133"/>
      <c r="E48" s="133"/>
      <c r="F48" s="134"/>
    </row>
    <row r="49" spans="2:6" ht="72">
      <c r="B49" s="36" t="s">
        <v>228</v>
      </c>
      <c r="C49" s="37" t="s">
        <v>229</v>
      </c>
      <c r="D49" s="38" t="s">
        <v>488</v>
      </c>
      <c r="E49" s="38" t="s">
        <v>638</v>
      </c>
      <c r="F49" s="82">
        <v>0</v>
      </c>
    </row>
    <row r="50" spans="2:6" ht="17.25" customHeight="1" thickBot="1">
      <c r="B50" s="132" t="s">
        <v>83</v>
      </c>
      <c r="C50" s="133"/>
      <c r="D50" s="133"/>
      <c r="E50" s="133"/>
      <c r="F50" s="134"/>
    </row>
    <row r="51" spans="2:6" ht="201.75" customHeight="1">
      <c r="B51" s="36" t="s">
        <v>182</v>
      </c>
      <c r="C51" s="37" t="s">
        <v>403</v>
      </c>
      <c r="D51" s="38" t="s">
        <v>489</v>
      </c>
      <c r="E51" s="38" t="s">
        <v>675</v>
      </c>
      <c r="F51" s="82">
        <v>0</v>
      </c>
    </row>
    <row r="52" spans="2:6" ht="17.25" customHeight="1" thickBot="1">
      <c r="B52" s="132" t="s">
        <v>83</v>
      </c>
      <c r="C52" s="133"/>
      <c r="D52" s="133"/>
      <c r="E52" s="133"/>
      <c r="F52" s="134"/>
    </row>
    <row r="53" spans="2:6" ht="15" thickBot="1">
      <c r="B53" s="138" t="s">
        <v>230</v>
      </c>
      <c r="C53" s="139"/>
      <c r="D53" s="139"/>
      <c r="E53" s="139"/>
      <c r="F53" s="140"/>
    </row>
    <row r="54" spans="2:6" ht="28.5">
      <c r="B54" s="36" t="s">
        <v>230</v>
      </c>
      <c r="C54" s="37" t="s">
        <v>175</v>
      </c>
      <c r="D54" s="38" t="s">
        <v>176</v>
      </c>
      <c r="E54" s="38" t="s">
        <v>572</v>
      </c>
      <c r="F54" s="82">
        <v>0</v>
      </c>
    </row>
    <row r="55" spans="2:6" ht="17.25" customHeight="1" thickBot="1">
      <c r="B55" s="132"/>
      <c r="C55" s="133"/>
      <c r="D55" s="133"/>
      <c r="E55" s="133"/>
      <c r="F55" s="134"/>
    </row>
    <row r="56" spans="2:6" ht="15" thickBot="1">
      <c r="B56" s="138" t="s">
        <v>569</v>
      </c>
      <c r="C56" s="139"/>
      <c r="D56" s="139"/>
      <c r="E56" s="139"/>
      <c r="F56" s="140"/>
    </row>
    <row r="57" spans="2:6" ht="64.5" customHeight="1">
      <c r="B57" s="36" t="s">
        <v>580</v>
      </c>
      <c r="C57" s="37" t="s">
        <v>570</v>
      </c>
      <c r="D57" s="38" t="s">
        <v>571</v>
      </c>
      <c r="E57" s="38" t="s">
        <v>676</v>
      </c>
      <c r="F57" s="82">
        <v>0</v>
      </c>
    </row>
    <row r="58" spans="2:6" ht="17.25" customHeight="1" thickBot="1">
      <c r="B58" s="132" t="s">
        <v>83</v>
      </c>
      <c r="C58" s="133"/>
      <c r="D58" s="133"/>
      <c r="E58" s="133"/>
      <c r="F58" s="134"/>
    </row>
    <row r="59" spans="2:6" ht="15" thickBot="1">
      <c r="B59" s="138" t="s">
        <v>167</v>
      </c>
      <c r="C59" s="139"/>
      <c r="D59" s="139"/>
      <c r="E59" s="139"/>
      <c r="F59" s="140"/>
    </row>
    <row r="60" spans="2:6" ht="42.75">
      <c r="B60" s="36" t="s">
        <v>167</v>
      </c>
      <c r="C60" s="37" t="s">
        <v>170</v>
      </c>
      <c r="D60" s="38" t="s">
        <v>171</v>
      </c>
      <c r="E60" s="38" t="s">
        <v>639</v>
      </c>
      <c r="F60" s="82">
        <v>0</v>
      </c>
    </row>
    <row r="61" spans="2:6" ht="17.25" customHeight="1" thickBot="1">
      <c r="B61" s="132" t="s">
        <v>83</v>
      </c>
      <c r="C61" s="133"/>
      <c r="D61" s="133"/>
      <c r="E61" s="133"/>
      <c r="F61" s="134"/>
    </row>
    <row r="62" spans="2:6" ht="15" thickBot="1">
      <c r="B62" s="138" t="s">
        <v>404</v>
      </c>
      <c r="C62" s="139"/>
      <c r="D62" s="139"/>
      <c r="E62" s="139"/>
      <c r="F62" s="140"/>
    </row>
    <row r="63" spans="2:9" ht="42.75">
      <c r="B63" s="36" t="s">
        <v>363</v>
      </c>
      <c r="C63" s="37" t="s">
        <v>490</v>
      </c>
      <c r="D63" s="38" t="s">
        <v>545</v>
      </c>
      <c r="E63" s="38" t="s">
        <v>491</v>
      </c>
      <c r="F63" s="82">
        <v>0</v>
      </c>
      <c r="I63" s="83"/>
    </row>
    <row r="64" spans="2:6" ht="17.25" customHeight="1" thickBot="1">
      <c r="B64" s="132" t="s">
        <v>83</v>
      </c>
      <c r="C64" s="133"/>
      <c r="D64" s="133"/>
      <c r="E64" s="133"/>
      <c r="F64" s="134"/>
    </row>
    <row r="65" spans="2:6" ht="100.5">
      <c r="B65" s="36" t="s">
        <v>405</v>
      </c>
      <c r="C65" s="37" t="s">
        <v>492</v>
      </c>
      <c r="D65" s="38" t="s">
        <v>640</v>
      </c>
      <c r="E65" s="38" t="s">
        <v>557</v>
      </c>
      <c r="F65" s="82">
        <v>0</v>
      </c>
    </row>
    <row r="66" spans="2:6" ht="17.25" customHeight="1" thickBot="1">
      <c r="B66" s="132" t="s">
        <v>83</v>
      </c>
      <c r="C66" s="133"/>
      <c r="D66" s="133"/>
      <c r="E66" s="133"/>
      <c r="F66" s="134"/>
    </row>
    <row r="67" spans="2:6" ht="72" thickBot="1">
      <c r="B67" s="36" t="s">
        <v>205</v>
      </c>
      <c r="C67" s="37" t="s">
        <v>493</v>
      </c>
      <c r="D67" s="38" t="s">
        <v>406</v>
      </c>
      <c r="E67" s="38" t="s">
        <v>494</v>
      </c>
      <c r="F67" s="82">
        <v>0</v>
      </c>
    </row>
    <row r="68" spans="2:6" ht="15" thickBot="1">
      <c r="B68" s="135" t="s">
        <v>83</v>
      </c>
      <c r="C68" s="136"/>
      <c r="D68" s="136"/>
      <c r="E68" s="136"/>
      <c r="F68" s="137"/>
    </row>
    <row r="69" spans="2:6" ht="72">
      <c r="B69" s="36" t="s">
        <v>213</v>
      </c>
      <c r="C69" s="37" t="s">
        <v>658</v>
      </c>
      <c r="D69" s="38" t="s">
        <v>657</v>
      </c>
      <c r="E69" s="38" t="s">
        <v>677</v>
      </c>
      <c r="F69" s="82">
        <v>0</v>
      </c>
    </row>
    <row r="70" spans="2:6" ht="17.25" customHeight="1" thickBot="1">
      <c r="B70" s="132" t="s">
        <v>83</v>
      </c>
      <c r="C70" s="133"/>
      <c r="D70" s="133"/>
      <c r="E70" s="133"/>
      <c r="F70" s="134"/>
    </row>
    <row r="71" spans="2:6" ht="15" thickBot="1">
      <c r="B71" s="138" t="s">
        <v>161</v>
      </c>
      <c r="C71" s="139"/>
      <c r="D71" s="139"/>
      <c r="E71" s="139"/>
      <c r="F71" s="140"/>
    </row>
    <row r="72" spans="2:6" ht="42.75">
      <c r="B72" s="36" t="s">
        <v>162</v>
      </c>
      <c r="C72" s="37" t="s">
        <v>240</v>
      </c>
      <c r="D72" s="38" t="s">
        <v>495</v>
      </c>
      <c r="E72" s="38" t="s">
        <v>496</v>
      </c>
      <c r="F72" s="82">
        <v>0</v>
      </c>
    </row>
    <row r="73" spans="2:6" ht="17.25" customHeight="1" thickBot="1">
      <c r="B73" s="132" t="s">
        <v>83</v>
      </c>
      <c r="C73" s="133"/>
      <c r="D73" s="133"/>
      <c r="E73" s="133"/>
      <c r="F73" s="134"/>
    </row>
    <row r="74" spans="2:6" ht="28.5">
      <c r="B74" s="36" t="s">
        <v>163</v>
      </c>
      <c r="C74" s="37" t="s">
        <v>164</v>
      </c>
      <c r="D74" s="58"/>
      <c r="E74" s="38" t="s">
        <v>407</v>
      </c>
      <c r="F74" s="82">
        <v>0</v>
      </c>
    </row>
    <row r="75" spans="2:6" ht="17.25" customHeight="1" thickBot="1">
      <c r="B75" s="132" t="s">
        <v>83</v>
      </c>
      <c r="C75" s="133"/>
      <c r="D75" s="133"/>
      <c r="E75" s="133"/>
      <c r="F75" s="134"/>
    </row>
    <row r="76" spans="2:6" ht="72">
      <c r="B76" s="36" t="s">
        <v>165</v>
      </c>
      <c r="C76" s="37" t="s">
        <v>408</v>
      </c>
      <c r="D76" s="38" t="s">
        <v>409</v>
      </c>
      <c r="E76" s="38" t="s">
        <v>410</v>
      </c>
      <c r="F76" s="82">
        <v>0</v>
      </c>
    </row>
    <row r="77" spans="2:6" ht="17.25" customHeight="1" thickBot="1">
      <c r="B77" s="132" t="s">
        <v>83</v>
      </c>
      <c r="C77" s="133"/>
      <c r="D77" s="133"/>
      <c r="E77" s="133"/>
      <c r="F77" s="134"/>
    </row>
    <row r="78" spans="2:6" ht="15" thickBot="1">
      <c r="B78" s="138" t="s">
        <v>166</v>
      </c>
      <c r="C78" s="139"/>
      <c r="D78" s="139"/>
      <c r="E78" s="139"/>
      <c r="F78" s="140"/>
    </row>
    <row r="79" spans="2:6" ht="57">
      <c r="B79" s="36" t="s">
        <v>411</v>
      </c>
      <c r="C79" s="37" t="s">
        <v>466</v>
      </c>
      <c r="D79" s="38" t="s">
        <v>558</v>
      </c>
      <c r="E79" s="38" t="s">
        <v>497</v>
      </c>
      <c r="F79" s="82">
        <v>0</v>
      </c>
    </row>
    <row r="80" spans="2:6" ht="17.25" customHeight="1" thickBot="1">
      <c r="B80" s="132" t="s">
        <v>83</v>
      </c>
      <c r="C80" s="133"/>
      <c r="D80" s="133"/>
      <c r="E80" s="133"/>
      <c r="F80" s="134"/>
    </row>
    <row r="81" spans="2:6" ht="57">
      <c r="B81" s="36" t="s">
        <v>412</v>
      </c>
      <c r="C81" s="37" t="s">
        <v>498</v>
      </c>
      <c r="D81" s="38" t="s">
        <v>499</v>
      </c>
      <c r="E81" s="38" t="s">
        <v>289</v>
      </c>
      <c r="F81" s="82">
        <v>0</v>
      </c>
    </row>
    <row r="82" spans="2:6" ht="17.25" customHeight="1" thickBot="1">
      <c r="B82" s="132" t="s">
        <v>83</v>
      </c>
      <c r="C82" s="133"/>
      <c r="D82" s="133"/>
      <c r="E82" s="133"/>
      <c r="F82" s="134"/>
    </row>
    <row r="83" spans="2:6" ht="72">
      <c r="B83" s="36" t="s">
        <v>293</v>
      </c>
      <c r="C83" s="37" t="s">
        <v>500</v>
      </c>
      <c r="D83" s="38" t="s">
        <v>501</v>
      </c>
      <c r="E83" s="38" t="s">
        <v>467</v>
      </c>
      <c r="F83" s="82">
        <v>0</v>
      </c>
    </row>
    <row r="84" spans="2:6" ht="17.25" customHeight="1" thickBot="1">
      <c r="B84" s="132" t="s">
        <v>83</v>
      </c>
      <c r="C84" s="133"/>
      <c r="D84" s="133"/>
      <c r="E84" s="133"/>
      <c r="F84" s="134"/>
    </row>
    <row r="85" spans="2:6" ht="57">
      <c r="B85" s="36" t="s">
        <v>287</v>
      </c>
      <c r="C85" s="37" t="s">
        <v>286</v>
      </c>
      <c r="D85" s="58"/>
      <c r="E85" s="38" t="s">
        <v>502</v>
      </c>
      <c r="F85" s="82">
        <v>0</v>
      </c>
    </row>
    <row r="86" spans="2:6" ht="17.25" customHeight="1" thickBot="1">
      <c r="B86" s="132" t="s">
        <v>83</v>
      </c>
      <c r="C86" s="133"/>
      <c r="D86" s="133"/>
      <c r="E86" s="133"/>
      <c r="F86" s="134"/>
    </row>
    <row r="87" spans="2:6" ht="28.5">
      <c r="B87" s="36" t="s">
        <v>278</v>
      </c>
      <c r="C87" s="37" t="s">
        <v>281</v>
      </c>
      <c r="D87" s="38" t="s">
        <v>280</v>
      </c>
      <c r="E87" s="38" t="s">
        <v>302</v>
      </c>
      <c r="F87" s="82">
        <v>0</v>
      </c>
    </row>
    <row r="88" spans="2:6" ht="17.25" customHeight="1" thickBot="1">
      <c r="B88" s="132" t="s">
        <v>83</v>
      </c>
      <c r="C88" s="133"/>
      <c r="D88" s="133"/>
      <c r="E88" s="133"/>
      <c r="F88" s="134"/>
    </row>
    <row r="89" spans="2:6" ht="42.75">
      <c r="B89" s="36" t="s">
        <v>292</v>
      </c>
      <c r="C89" s="37" t="s">
        <v>503</v>
      </c>
      <c r="D89" s="58"/>
      <c r="E89" s="38" t="s">
        <v>641</v>
      </c>
      <c r="F89" s="82">
        <v>0</v>
      </c>
    </row>
    <row r="90" spans="2:6" ht="17.25" customHeight="1" thickBot="1">
      <c r="B90" s="132" t="s">
        <v>83</v>
      </c>
      <c r="C90" s="133"/>
      <c r="D90" s="133"/>
      <c r="E90" s="133"/>
      <c r="F90" s="134"/>
    </row>
    <row r="91" spans="2:6" ht="42.75">
      <c r="B91" s="36" t="s">
        <v>294</v>
      </c>
      <c r="C91" s="37" t="s">
        <v>295</v>
      </c>
      <c r="D91" s="58"/>
      <c r="E91" s="38" t="s">
        <v>296</v>
      </c>
      <c r="F91" s="82">
        <v>0</v>
      </c>
    </row>
    <row r="92" spans="2:6" ht="17.25" customHeight="1" thickBot="1">
      <c r="B92" s="132" t="s">
        <v>83</v>
      </c>
      <c r="C92" s="133"/>
      <c r="D92" s="133"/>
      <c r="E92" s="133"/>
      <c r="F92" s="134"/>
    </row>
    <row r="93" spans="2:6" ht="15" thickBot="1">
      <c r="B93" s="138" t="s">
        <v>279</v>
      </c>
      <c r="C93" s="139"/>
      <c r="D93" s="139"/>
      <c r="E93" s="139"/>
      <c r="F93" s="140"/>
    </row>
    <row r="94" spans="2:6" ht="42.75">
      <c r="B94" s="36" t="s">
        <v>288</v>
      </c>
      <c r="C94" s="37" t="s">
        <v>504</v>
      </c>
      <c r="D94" s="38" t="s">
        <v>505</v>
      </c>
      <c r="E94" s="38" t="s">
        <v>506</v>
      </c>
      <c r="F94" s="82">
        <v>0</v>
      </c>
    </row>
    <row r="95" spans="2:6" ht="17.25" customHeight="1" thickBot="1">
      <c r="B95" s="132" t="s">
        <v>83</v>
      </c>
      <c r="C95" s="133"/>
      <c r="D95" s="133"/>
      <c r="E95" s="133"/>
      <c r="F95" s="134"/>
    </row>
    <row r="96" spans="2:6" ht="86.25">
      <c r="B96" s="36" t="s">
        <v>193</v>
      </c>
      <c r="C96" s="37" t="s">
        <v>573</v>
      </c>
      <c r="D96" s="38" t="s">
        <v>303</v>
      </c>
      <c r="E96" s="38" t="s">
        <v>585</v>
      </c>
      <c r="F96" s="82">
        <v>0</v>
      </c>
    </row>
    <row r="97" spans="2:6" ht="17.25" customHeight="1" thickBot="1">
      <c r="B97" s="132" t="s">
        <v>83</v>
      </c>
      <c r="C97" s="133"/>
      <c r="D97" s="133"/>
      <c r="E97" s="133"/>
      <c r="F97" s="134"/>
    </row>
    <row r="98" spans="2:6" ht="15" thickBot="1">
      <c r="B98" s="138" t="s">
        <v>214</v>
      </c>
      <c r="C98" s="139"/>
      <c r="D98" s="139"/>
      <c r="E98" s="139"/>
      <c r="F98" s="140"/>
    </row>
    <row r="99" spans="2:6" ht="72">
      <c r="B99" s="36" t="s">
        <v>151</v>
      </c>
      <c r="C99" s="37" t="s">
        <v>152</v>
      </c>
      <c r="D99" s="38" t="s">
        <v>413</v>
      </c>
      <c r="E99" s="38" t="s">
        <v>356</v>
      </c>
      <c r="F99" s="82">
        <v>0</v>
      </c>
    </row>
    <row r="100" spans="2:6" ht="17.25" customHeight="1" thickBot="1">
      <c r="B100" s="132" t="s">
        <v>83</v>
      </c>
      <c r="C100" s="133"/>
      <c r="D100" s="133"/>
      <c r="E100" s="133"/>
      <c r="F100" s="134"/>
    </row>
    <row r="101" spans="2:6" ht="28.5">
      <c r="B101" s="36" t="s">
        <v>562</v>
      </c>
      <c r="C101" s="37" t="s">
        <v>563</v>
      </c>
      <c r="D101" s="58"/>
      <c r="E101" s="38" t="s">
        <v>660</v>
      </c>
      <c r="F101" s="82">
        <v>0</v>
      </c>
    </row>
    <row r="102" spans="2:6" ht="17.25" customHeight="1" thickBot="1">
      <c r="B102" s="132" t="s">
        <v>83</v>
      </c>
      <c r="C102" s="133"/>
      <c r="D102" s="133"/>
      <c r="E102" s="133"/>
      <c r="F102" s="134"/>
    </row>
    <row r="103" spans="2:6" ht="15" thickBot="1">
      <c r="B103" s="138" t="s">
        <v>178</v>
      </c>
      <c r="C103" s="139"/>
      <c r="D103" s="139"/>
      <c r="E103" s="139"/>
      <c r="F103" s="140"/>
    </row>
    <row r="104" spans="2:6" ht="72">
      <c r="B104" s="36" t="s">
        <v>179</v>
      </c>
      <c r="C104" s="37" t="s">
        <v>180</v>
      </c>
      <c r="D104" s="38" t="s">
        <v>574</v>
      </c>
      <c r="E104" s="38" t="s">
        <v>578</v>
      </c>
      <c r="F104" s="82">
        <v>0</v>
      </c>
    </row>
    <row r="105" spans="2:6" ht="17.25" customHeight="1" thickBot="1">
      <c r="B105" s="132" t="s">
        <v>83</v>
      </c>
      <c r="C105" s="133"/>
      <c r="D105" s="133"/>
      <c r="E105" s="133"/>
      <c r="F105" s="134"/>
    </row>
    <row r="106" spans="2:6" ht="15" thickBot="1">
      <c r="B106" s="138" t="s">
        <v>194</v>
      </c>
      <c r="C106" s="139"/>
      <c r="D106" s="139"/>
      <c r="E106" s="139"/>
      <c r="F106" s="140"/>
    </row>
    <row r="107" spans="2:6" ht="100.5">
      <c r="B107" s="36" t="s">
        <v>606</v>
      </c>
      <c r="C107" s="37" t="s">
        <v>414</v>
      </c>
      <c r="D107" s="38" t="s">
        <v>415</v>
      </c>
      <c r="E107" s="38" t="s">
        <v>612</v>
      </c>
      <c r="F107" s="82">
        <v>0</v>
      </c>
    </row>
    <row r="108" spans="2:6" ht="17.25" customHeight="1" thickBot="1">
      <c r="B108" s="132" t="s">
        <v>83</v>
      </c>
      <c r="C108" s="133"/>
      <c r="D108" s="133"/>
      <c r="E108" s="133"/>
      <c r="F108" s="134"/>
    </row>
    <row r="109" spans="2:6" ht="42.75">
      <c r="B109" s="36" t="s">
        <v>607</v>
      </c>
      <c r="C109" s="37" t="s">
        <v>618</v>
      </c>
      <c r="D109" s="38" t="s">
        <v>619</v>
      </c>
      <c r="E109" s="38" t="s">
        <v>625</v>
      </c>
      <c r="F109" s="82">
        <v>0</v>
      </c>
    </row>
    <row r="110" spans="2:6" ht="17.25" customHeight="1" thickBot="1">
      <c r="B110" s="132" t="s">
        <v>83</v>
      </c>
      <c r="C110" s="133"/>
      <c r="D110" s="133"/>
      <c r="E110" s="133"/>
      <c r="F110" s="134"/>
    </row>
    <row r="111" spans="2:6" ht="72">
      <c r="B111" s="36" t="s">
        <v>608</v>
      </c>
      <c r="C111" s="37" t="s">
        <v>616</v>
      </c>
      <c r="D111" s="38" t="s">
        <v>617</v>
      </c>
      <c r="E111" s="38" t="s">
        <v>626</v>
      </c>
      <c r="F111" s="82">
        <v>0</v>
      </c>
    </row>
    <row r="112" spans="2:6" ht="17.25" customHeight="1" thickBot="1">
      <c r="B112" s="132" t="s">
        <v>83</v>
      </c>
      <c r="C112" s="133"/>
      <c r="D112" s="133"/>
      <c r="E112" s="133"/>
      <c r="F112" s="134"/>
    </row>
    <row r="113" spans="2:6" ht="57">
      <c r="B113" s="36" t="s">
        <v>613</v>
      </c>
      <c r="C113" s="37" t="s">
        <v>615</v>
      </c>
      <c r="D113" s="38" t="s">
        <v>614</v>
      </c>
      <c r="E113" s="38" t="s">
        <v>627</v>
      </c>
      <c r="F113" s="82">
        <v>0</v>
      </c>
    </row>
    <row r="114" spans="2:6" ht="17.25" customHeight="1" thickBot="1">
      <c r="B114" s="132" t="s">
        <v>83</v>
      </c>
      <c r="C114" s="133"/>
      <c r="D114" s="133"/>
      <c r="E114" s="133"/>
      <c r="F114" s="134"/>
    </row>
    <row r="115" spans="2:6" ht="28.5">
      <c r="B115" s="36" t="s">
        <v>238</v>
      </c>
      <c r="C115" s="37" t="s">
        <v>239</v>
      </c>
      <c r="D115" s="38" t="s">
        <v>418</v>
      </c>
      <c r="E115" s="38" t="s">
        <v>629</v>
      </c>
      <c r="F115" s="82">
        <v>0</v>
      </c>
    </row>
    <row r="116" spans="2:6" ht="17.25" customHeight="1" thickBot="1">
      <c r="B116" s="132" t="s">
        <v>83</v>
      </c>
      <c r="C116" s="133"/>
      <c r="D116" s="133"/>
      <c r="E116" s="133"/>
      <c r="F116" s="134"/>
    </row>
    <row r="117" spans="2:6" ht="42.75">
      <c r="B117" s="36" t="s">
        <v>231</v>
      </c>
      <c r="C117" s="37" t="s">
        <v>419</v>
      </c>
      <c r="D117" s="38" t="s">
        <v>420</v>
      </c>
      <c r="E117" s="38" t="s">
        <v>678</v>
      </c>
      <c r="F117" s="82">
        <v>0</v>
      </c>
    </row>
    <row r="118" spans="2:6" ht="17.25" customHeight="1" thickBot="1">
      <c r="B118" s="132" t="s">
        <v>83</v>
      </c>
      <c r="C118" s="133"/>
      <c r="D118" s="133"/>
      <c r="E118" s="133"/>
      <c r="F118" s="134"/>
    </row>
    <row r="119" spans="2:6" ht="100.5">
      <c r="B119" s="36" t="s">
        <v>232</v>
      </c>
      <c r="C119" s="37" t="s">
        <v>508</v>
      </c>
      <c r="D119" s="38" t="s">
        <v>507</v>
      </c>
      <c r="E119" s="38" t="s">
        <v>642</v>
      </c>
      <c r="F119" s="82">
        <v>0</v>
      </c>
    </row>
    <row r="120" spans="2:6" ht="17.25" customHeight="1" thickBot="1">
      <c r="B120" s="132" t="s">
        <v>83</v>
      </c>
      <c r="C120" s="133"/>
      <c r="D120" s="133"/>
      <c r="E120" s="133"/>
      <c r="F120" s="134"/>
    </row>
    <row r="121" spans="2:6" ht="42.75">
      <c r="B121" s="36" t="s">
        <v>630</v>
      </c>
      <c r="C121" s="37" t="s">
        <v>631</v>
      </c>
      <c r="D121" s="38" t="s">
        <v>632</v>
      </c>
      <c r="E121" s="38" t="s">
        <v>633</v>
      </c>
      <c r="F121" s="82">
        <v>0</v>
      </c>
    </row>
    <row r="122" spans="2:6" ht="17.25" customHeight="1" thickBot="1">
      <c r="B122" s="132" t="s">
        <v>83</v>
      </c>
      <c r="C122" s="133"/>
      <c r="D122" s="133"/>
      <c r="E122" s="133"/>
      <c r="F122" s="134"/>
    </row>
    <row r="123" spans="2:6" ht="119.25" customHeight="1">
      <c r="B123" s="36" t="s">
        <v>609</v>
      </c>
      <c r="C123" s="37" t="s">
        <v>610</v>
      </c>
      <c r="D123" s="38" t="s">
        <v>611</v>
      </c>
      <c r="E123" s="38" t="s">
        <v>628</v>
      </c>
      <c r="F123" s="82">
        <v>0</v>
      </c>
    </row>
    <row r="124" spans="2:6" ht="17.25" customHeight="1" thickBot="1">
      <c r="B124" s="132" t="s">
        <v>83</v>
      </c>
      <c r="C124" s="133"/>
      <c r="D124" s="133"/>
      <c r="E124" s="133"/>
      <c r="F124" s="134"/>
    </row>
    <row r="125" spans="2:6" ht="15" thickBot="1">
      <c r="B125" s="138" t="s">
        <v>416</v>
      </c>
      <c r="C125" s="139"/>
      <c r="D125" s="139"/>
      <c r="E125" s="139"/>
      <c r="F125" s="140"/>
    </row>
    <row r="126" spans="2:6" ht="28.5">
      <c r="B126" s="36" t="s">
        <v>195</v>
      </c>
      <c r="C126" s="37" t="s">
        <v>509</v>
      </c>
      <c r="D126" s="38" t="s">
        <v>417</v>
      </c>
      <c r="E126" s="38" t="s">
        <v>586</v>
      </c>
      <c r="F126" s="82">
        <v>0</v>
      </c>
    </row>
    <row r="127" spans="2:6" ht="17.25" customHeight="1" thickBot="1">
      <c r="B127" s="132" t="s">
        <v>83</v>
      </c>
      <c r="C127" s="133"/>
      <c r="D127" s="133"/>
      <c r="E127" s="133"/>
      <c r="F127" s="134"/>
    </row>
    <row r="128" spans="2:6" ht="15" thickBot="1">
      <c r="B128" s="138" t="s">
        <v>206</v>
      </c>
      <c r="C128" s="139"/>
      <c r="D128" s="139"/>
      <c r="E128" s="139"/>
      <c r="F128" s="140"/>
    </row>
    <row r="129" spans="2:6" ht="57">
      <c r="B129" s="36" t="s">
        <v>206</v>
      </c>
      <c r="C129" s="37" t="s">
        <v>207</v>
      </c>
      <c r="D129" s="38" t="s">
        <v>208</v>
      </c>
      <c r="E129" s="38" t="s">
        <v>659</v>
      </c>
      <c r="F129" s="82">
        <v>0</v>
      </c>
    </row>
    <row r="130" spans="2:6" ht="17.25" customHeight="1" thickBot="1">
      <c r="B130" s="132" t="s">
        <v>83</v>
      </c>
      <c r="C130" s="133"/>
      <c r="D130" s="133"/>
      <c r="E130" s="133"/>
      <c r="F130" s="134"/>
    </row>
    <row r="131" spans="2:6" ht="42.75">
      <c r="B131" s="36" t="s">
        <v>209</v>
      </c>
      <c r="C131" s="37" t="s">
        <v>510</v>
      </c>
      <c r="D131" s="38" t="s">
        <v>210</v>
      </c>
      <c r="E131" s="38" t="s">
        <v>511</v>
      </c>
      <c r="F131" s="82">
        <v>0</v>
      </c>
    </row>
    <row r="132" spans="2:6" ht="17.25" customHeight="1" thickBot="1">
      <c r="B132" s="132" t="s">
        <v>83</v>
      </c>
      <c r="C132" s="133"/>
      <c r="D132" s="133"/>
      <c r="E132" s="133"/>
      <c r="F132" s="134"/>
    </row>
    <row r="133" spans="2:6" ht="15" thickBot="1">
      <c r="B133" s="138" t="s">
        <v>222</v>
      </c>
      <c r="C133" s="139"/>
      <c r="D133" s="139"/>
      <c r="E133" s="139"/>
      <c r="F133" s="140"/>
    </row>
    <row r="134" spans="2:6" ht="42.75">
      <c r="B134" s="36" t="s">
        <v>350</v>
      </c>
      <c r="C134" s="37" t="s">
        <v>354</v>
      </c>
      <c r="D134" s="38" t="s">
        <v>351</v>
      </c>
      <c r="E134" s="38" t="s">
        <v>352</v>
      </c>
      <c r="F134" s="82">
        <v>0</v>
      </c>
    </row>
    <row r="135" spans="2:6" ht="17.25" customHeight="1" thickBot="1">
      <c r="B135" s="132" t="s">
        <v>83</v>
      </c>
      <c r="C135" s="133"/>
      <c r="D135" s="133"/>
      <c r="E135" s="133"/>
      <c r="F135" s="134"/>
    </row>
    <row r="136" spans="2:6" ht="42.75">
      <c r="B136" s="36" t="s">
        <v>327</v>
      </c>
      <c r="C136" s="37" t="s">
        <v>343</v>
      </c>
      <c r="D136" s="38" t="s">
        <v>344</v>
      </c>
      <c r="E136" s="38" t="s">
        <v>342</v>
      </c>
      <c r="F136" s="82">
        <v>0</v>
      </c>
    </row>
    <row r="137" spans="2:6" ht="17.25" customHeight="1" thickBot="1">
      <c r="B137" s="132" t="s">
        <v>83</v>
      </c>
      <c r="C137" s="133"/>
      <c r="D137" s="133"/>
      <c r="E137" s="133"/>
      <c r="F137" s="134"/>
    </row>
    <row r="138" spans="2:6" ht="28.5">
      <c r="B138" s="36" t="s">
        <v>340</v>
      </c>
      <c r="C138" s="37" t="s">
        <v>345</v>
      </c>
      <c r="D138" s="38" t="s">
        <v>341</v>
      </c>
      <c r="E138" s="38" t="s">
        <v>347</v>
      </c>
      <c r="F138" s="82">
        <v>0</v>
      </c>
    </row>
    <row r="139" spans="2:6" ht="17.25" customHeight="1" thickBot="1">
      <c r="B139" s="132" t="s">
        <v>83</v>
      </c>
      <c r="C139" s="133"/>
      <c r="D139" s="133"/>
      <c r="E139" s="133"/>
      <c r="F139" s="134"/>
    </row>
    <row r="140" spans="2:6" ht="28.5">
      <c r="B140" s="36" t="s">
        <v>421</v>
      </c>
      <c r="C140" s="37" t="s">
        <v>512</v>
      </c>
      <c r="D140" s="38" t="s">
        <v>422</v>
      </c>
      <c r="E140" s="38" t="s">
        <v>553</v>
      </c>
      <c r="F140" s="82">
        <v>0</v>
      </c>
    </row>
    <row r="141" spans="2:6" ht="17.25" customHeight="1" thickBot="1">
      <c r="B141" s="132" t="s">
        <v>83</v>
      </c>
      <c r="C141" s="133"/>
      <c r="D141" s="133"/>
      <c r="E141" s="133"/>
      <c r="F141" s="134"/>
    </row>
    <row r="142" spans="2:6" ht="57">
      <c r="B142" s="36" t="s">
        <v>550</v>
      </c>
      <c r="C142" s="37" t="s">
        <v>551</v>
      </c>
      <c r="D142" s="38" t="s">
        <v>552</v>
      </c>
      <c r="E142" s="38" t="s">
        <v>680</v>
      </c>
      <c r="F142" s="82">
        <v>0</v>
      </c>
    </row>
    <row r="143" spans="2:6" ht="17.25" customHeight="1" thickBot="1">
      <c r="B143" s="132" t="s">
        <v>83</v>
      </c>
      <c r="C143" s="133"/>
      <c r="D143" s="133"/>
      <c r="E143" s="133"/>
      <c r="F143" s="134"/>
    </row>
    <row r="144" spans="2:6" ht="42.75">
      <c r="B144" s="36" t="s">
        <v>332</v>
      </c>
      <c r="C144" s="37" t="s">
        <v>333</v>
      </c>
      <c r="D144" s="38" t="s">
        <v>353</v>
      </c>
      <c r="E144" s="38" t="s">
        <v>516</v>
      </c>
      <c r="F144" s="82">
        <v>0</v>
      </c>
    </row>
    <row r="145" spans="2:6" ht="17.25" customHeight="1" thickBot="1">
      <c r="B145" s="132" t="s">
        <v>83</v>
      </c>
      <c r="C145" s="133"/>
      <c r="D145" s="133"/>
      <c r="E145" s="133"/>
      <c r="F145" s="134"/>
    </row>
    <row r="146" spans="2:6" ht="15" thickBot="1">
      <c r="B146" s="138" t="s">
        <v>346</v>
      </c>
      <c r="C146" s="139"/>
      <c r="D146" s="139"/>
      <c r="E146" s="139"/>
      <c r="F146" s="140"/>
    </row>
    <row r="147" spans="2:6" ht="28.5">
      <c r="B147" s="36" t="s">
        <v>355</v>
      </c>
      <c r="C147" s="37" t="s">
        <v>423</v>
      </c>
      <c r="D147" s="38" t="s">
        <v>424</v>
      </c>
      <c r="E147" s="38" t="s">
        <v>679</v>
      </c>
      <c r="F147" s="82">
        <v>0</v>
      </c>
    </row>
    <row r="148" spans="2:6" ht="17.25" customHeight="1" thickBot="1">
      <c r="B148" s="132" t="s">
        <v>83</v>
      </c>
      <c r="C148" s="133"/>
      <c r="D148" s="133"/>
      <c r="E148" s="133"/>
      <c r="F148" s="134"/>
    </row>
    <row r="149" spans="2:6" ht="72">
      <c r="B149" s="36" t="s">
        <v>575</v>
      </c>
      <c r="C149" s="37" t="s">
        <v>576</v>
      </c>
      <c r="D149" s="38" t="s">
        <v>577</v>
      </c>
      <c r="E149" s="38" t="s">
        <v>554</v>
      </c>
      <c r="F149" s="82">
        <v>0</v>
      </c>
    </row>
    <row r="150" spans="2:6" ht="17.25" customHeight="1" thickBot="1">
      <c r="B150" s="132" t="s">
        <v>83</v>
      </c>
      <c r="C150" s="133"/>
      <c r="D150" s="133"/>
      <c r="E150" s="133"/>
      <c r="F150" s="134"/>
    </row>
    <row r="151" spans="2:6" ht="15.75" customHeight="1">
      <c r="B151" s="4"/>
      <c r="C151" s="4"/>
      <c r="D151" s="4"/>
      <c r="E151" s="4"/>
      <c r="F151" s="4"/>
    </row>
    <row r="152" ht="15.75" customHeight="1"/>
    <row r="153" spans="9:13" ht="16.5" customHeight="1">
      <c r="I153" s="148" t="s">
        <v>75</v>
      </c>
      <c r="J153" s="148"/>
      <c r="K153" s="148"/>
      <c r="L153" s="148"/>
      <c r="M153" s="148"/>
    </row>
    <row r="154" spans="9:13" ht="15.75" customHeight="1">
      <c r="I154" s="57"/>
      <c r="J154" s="95" t="s">
        <v>40</v>
      </c>
      <c r="K154" s="96" t="s">
        <v>41</v>
      </c>
      <c r="L154" s="97" t="s">
        <v>42</v>
      </c>
      <c r="M154" s="98" t="s">
        <v>72</v>
      </c>
    </row>
    <row r="155" spans="9:13" ht="15.75" customHeight="1">
      <c r="I155" s="55" t="s">
        <v>55</v>
      </c>
      <c r="J155" s="88"/>
      <c r="K155" s="88"/>
      <c r="L155" s="88"/>
      <c r="M155" s="11" t="s">
        <v>73</v>
      </c>
    </row>
    <row r="156" spans="9:13" ht="14.25">
      <c r="I156" s="10" t="s">
        <v>125</v>
      </c>
      <c r="J156" s="89">
        <v>0</v>
      </c>
      <c r="K156" s="89">
        <v>1</v>
      </c>
      <c r="L156" s="89">
        <v>2</v>
      </c>
      <c r="M156" s="12">
        <f>F7</f>
        <v>0</v>
      </c>
    </row>
    <row r="157" spans="9:13" ht="14.25">
      <c r="I157" s="10" t="s">
        <v>126</v>
      </c>
      <c r="J157" s="89">
        <v>0</v>
      </c>
      <c r="K157" s="89">
        <v>1</v>
      </c>
      <c r="L157" s="89">
        <v>2</v>
      </c>
      <c r="M157" s="12">
        <f>F9</f>
        <v>0</v>
      </c>
    </row>
    <row r="158" spans="9:13" ht="14.25">
      <c r="I158" s="10" t="s">
        <v>127</v>
      </c>
      <c r="J158" s="89">
        <v>0</v>
      </c>
      <c r="K158" s="89">
        <v>1</v>
      </c>
      <c r="L158" s="89">
        <v>2</v>
      </c>
      <c r="M158" s="12">
        <f>F11</f>
        <v>0</v>
      </c>
    </row>
    <row r="159" spans="9:13" ht="15.75" customHeight="1">
      <c r="I159" s="10" t="s">
        <v>538</v>
      </c>
      <c r="J159" s="89">
        <v>0</v>
      </c>
      <c r="K159" s="89">
        <v>1</v>
      </c>
      <c r="L159" s="89">
        <v>2</v>
      </c>
      <c r="M159" s="12">
        <f>F13</f>
        <v>0</v>
      </c>
    </row>
    <row r="160" spans="9:13" ht="14.25">
      <c r="I160" s="10" t="s">
        <v>542</v>
      </c>
      <c r="J160" s="89">
        <v>0</v>
      </c>
      <c r="K160" s="89">
        <v>1</v>
      </c>
      <c r="L160" s="89">
        <v>2</v>
      </c>
      <c r="M160" s="12">
        <f>F15</f>
        <v>0</v>
      </c>
    </row>
    <row r="161" spans="9:13" ht="15.75" customHeight="1">
      <c r="I161" s="10" t="s">
        <v>144</v>
      </c>
      <c r="J161" s="89">
        <v>0</v>
      </c>
      <c r="K161" s="89">
        <v>1</v>
      </c>
      <c r="L161" s="89">
        <v>2</v>
      </c>
      <c r="M161" s="12">
        <f>F17</f>
        <v>0</v>
      </c>
    </row>
    <row r="162" spans="9:13" ht="15.75" customHeight="1">
      <c r="I162" s="10" t="s">
        <v>234</v>
      </c>
      <c r="J162" s="89">
        <v>0</v>
      </c>
      <c r="K162" s="89">
        <v>1</v>
      </c>
      <c r="L162" s="89">
        <v>2</v>
      </c>
      <c r="M162" s="12">
        <f>F19</f>
        <v>0</v>
      </c>
    </row>
    <row r="163" spans="9:13" ht="14.25">
      <c r="I163" s="10" t="s">
        <v>221</v>
      </c>
      <c r="J163" s="89">
        <v>0</v>
      </c>
      <c r="K163" s="89">
        <v>1</v>
      </c>
      <c r="L163" s="89">
        <v>2</v>
      </c>
      <c r="M163" s="12">
        <f>F21</f>
        <v>0</v>
      </c>
    </row>
    <row r="164" spans="9:13" ht="15.75" customHeight="1">
      <c r="I164" s="10" t="s">
        <v>220</v>
      </c>
      <c r="J164" s="89">
        <v>0</v>
      </c>
      <c r="K164" s="89">
        <v>1</v>
      </c>
      <c r="L164" s="89">
        <v>2</v>
      </c>
      <c r="M164" s="12">
        <f>F23</f>
        <v>0</v>
      </c>
    </row>
    <row r="165" spans="9:13" ht="14.25">
      <c r="I165" s="57" t="s">
        <v>122</v>
      </c>
      <c r="J165" s="90">
        <v>0</v>
      </c>
      <c r="K165" s="90">
        <v>1</v>
      </c>
      <c r="L165" s="90">
        <v>2</v>
      </c>
      <c r="M165" s="91">
        <f>F25</f>
        <v>0</v>
      </c>
    </row>
    <row r="166" spans="9:13" ht="14.25">
      <c r="I166" s="22" t="s">
        <v>46</v>
      </c>
      <c r="J166" s="23">
        <f>SUM(J156:J165)</f>
        <v>0</v>
      </c>
      <c r="K166" s="23">
        <f>SUM(K156:K165)</f>
        <v>10</v>
      </c>
      <c r="L166" s="23">
        <f>SUM(L156:L165)</f>
        <v>20</v>
      </c>
      <c r="M166" s="56">
        <f>SUM(M156:M165)</f>
        <v>0</v>
      </c>
    </row>
    <row r="167" spans="9:13" ht="14.25">
      <c r="I167" s="14"/>
      <c r="J167" s="18"/>
      <c r="K167" s="18"/>
      <c r="L167" s="18"/>
      <c r="M167" s="19"/>
    </row>
    <row r="168" spans="9:13" ht="15.75" customHeight="1">
      <c r="I168" s="55" t="s">
        <v>56</v>
      </c>
      <c r="J168" s="89"/>
      <c r="K168" s="89"/>
      <c r="L168" s="89"/>
      <c r="M168" s="12"/>
    </row>
    <row r="169" spans="9:13" ht="14.25">
      <c r="I169" s="10" t="s">
        <v>363</v>
      </c>
      <c r="J169" s="89">
        <v>0</v>
      </c>
      <c r="K169" s="89">
        <v>1</v>
      </c>
      <c r="L169" s="89">
        <v>2</v>
      </c>
      <c r="M169" s="12">
        <f>F63</f>
        <v>0</v>
      </c>
    </row>
    <row r="170" spans="9:13" ht="15.75" customHeight="1">
      <c r="I170" s="10" t="s">
        <v>405</v>
      </c>
      <c r="J170" s="89">
        <v>0</v>
      </c>
      <c r="K170" s="89">
        <v>1</v>
      </c>
      <c r="L170" s="89">
        <v>2</v>
      </c>
      <c r="M170" s="12">
        <f>F65</f>
        <v>0</v>
      </c>
    </row>
    <row r="171" spans="9:13" ht="14.25">
      <c r="I171" s="10" t="s">
        <v>205</v>
      </c>
      <c r="J171" s="89">
        <v>0</v>
      </c>
      <c r="K171" s="89">
        <v>1</v>
      </c>
      <c r="L171" s="89">
        <v>2</v>
      </c>
      <c r="M171" s="12">
        <f>F67</f>
        <v>0</v>
      </c>
    </row>
    <row r="172" spans="9:13" ht="15.75" customHeight="1">
      <c r="I172" s="57" t="s">
        <v>213</v>
      </c>
      <c r="J172" s="90">
        <v>0</v>
      </c>
      <c r="K172" s="90">
        <v>1</v>
      </c>
      <c r="L172" s="90">
        <v>2</v>
      </c>
      <c r="M172" s="91">
        <f>F69</f>
        <v>0</v>
      </c>
    </row>
    <row r="173" spans="9:13" ht="15.75" customHeight="1">
      <c r="I173" s="22" t="s">
        <v>46</v>
      </c>
      <c r="J173" s="23">
        <f>SUM(J169:J172)</f>
        <v>0</v>
      </c>
      <c r="K173" s="23">
        <f>SUM(K169:K172)</f>
        <v>4</v>
      </c>
      <c r="L173" s="23">
        <f>SUM(L169:L172)</f>
        <v>8</v>
      </c>
      <c r="M173" s="56">
        <f>SUM(M169:M172)</f>
        <v>0</v>
      </c>
    </row>
    <row r="174" spans="9:13" ht="14.25">
      <c r="I174" s="14"/>
      <c r="J174" s="18"/>
      <c r="K174" s="18"/>
      <c r="L174" s="18"/>
      <c r="M174" s="19"/>
    </row>
    <row r="175" spans="9:13" ht="15.75" customHeight="1">
      <c r="I175" s="55" t="s">
        <v>57</v>
      </c>
      <c r="J175" s="89"/>
      <c r="K175" s="89"/>
      <c r="L175" s="89"/>
      <c r="M175" s="12"/>
    </row>
    <row r="176" spans="9:13" ht="14.25">
      <c r="I176" s="10" t="s">
        <v>411</v>
      </c>
      <c r="J176" s="89">
        <v>0</v>
      </c>
      <c r="K176" s="89">
        <v>1</v>
      </c>
      <c r="L176" s="89">
        <v>2</v>
      </c>
      <c r="M176" s="12">
        <f>F79</f>
        <v>0</v>
      </c>
    </row>
    <row r="177" spans="9:13" ht="15.75" customHeight="1">
      <c r="I177" s="10" t="s">
        <v>412</v>
      </c>
      <c r="J177" s="89">
        <v>0</v>
      </c>
      <c r="K177" s="89">
        <v>1</v>
      </c>
      <c r="L177" s="89">
        <v>2</v>
      </c>
      <c r="M177" s="12">
        <f>F81</f>
        <v>0</v>
      </c>
    </row>
    <row r="178" spans="9:13" ht="14.25">
      <c r="I178" s="10" t="s">
        <v>293</v>
      </c>
      <c r="J178" s="89">
        <v>0</v>
      </c>
      <c r="K178" s="89">
        <v>1</v>
      </c>
      <c r="L178" s="89">
        <v>2</v>
      </c>
      <c r="M178" s="12">
        <f>F83</f>
        <v>0</v>
      </c>
    </row>
    <row r="179" spans="9:13" ht="15.75" customHeight="1">
      <c r="I179" s="10" t="s">
        <v>287</v>
      </c>
      <c r="J179" s="89">
        <v>0</v>
      </c>
      <c r="K179" s="89">
        <v>1</v>
      </c>
      <c r="L179" s="89">
        <v>2</v>
      </c>
      <c r="M179" s="12">
        <f>F85</f>
        <v>0</v>
      </c>
    </row>
    <row r="180" spans="9:13" ht="14.25">
      <c r="I180" s="10" t="s">
        <v>278</v>
      </c>
      <c r="J180" s="89">
        <v>0</v>
      </c>
      <c r="K180" s="89">
        <v>1</v>
      </c>
      <c r="L180" s="89">
        <v>2</v>
      </c>
      <c r="M180" s="12">
        <f>F87</f>
        <v>0</v>
      </c>
    </row>
    <row r="181" spans="9:13" ht="15.75" customHeight="1">
      <c r="I181" s="10" t="s">
        <v>292</v>
      </c>
      <c r="J181" s="89">
        <v>0</v>
      </c>
      <c r="K181" s="89">
        <v>1</v>
      </c>
      <c r="L181" s="89">
        <v>2</v>
      </c>
      <c r="M181" s="12">
        <f>F89</f>
        <v>0</v>
      </c>
    </row>
    <row r="182" spans="9:13" ht="14.25">
      <c r="I182" s="10" t="s">
        <v>294</v>
      </c>
      <c r="J182" s="89">
        <v>0</v>
      </c>
      <c r="K182" s="89">
        <v>1</v>
      </c>
      <c r="L182" s="89">
        <v>2</v>
      </c>
      <c r="M182" s="12">
        <f>F91</f>
        <v>0</v>
      </c>
    </row>
    <row r="183" spans="9:13" ht="14.25">
      <c r="I183" s="10" t="s">
        <v>288</v>
      </c>
      <c r="J183" s="89">
        <v>0</v>
      </c>
      <c r="K183" s="89">
        <v>1</v>
      </c>
      <c r="L183" s="89">
        <v>2</v>
      </c>
      <c r="M183" s="12">
        <f>F94</f>
        <v>0</v>
      </c>
    </row>
    <row r="184" spans="9:13" ht="15.75" customHeight="1">
      <c r="I184" s="57" t="s">
        <v>193</v>
      </c>
      <c r="J184" s="90">
        <v>0</v>
      </c>
      <c r="K184" s="90">
        <v>1</v>
      </c>
      <c r="L184" s="90">
        <v>2</v>
      </c>
      <c r="M184" s="91">
        <f>F96</f>
        <v>0</v>
      </c>
    </row>
    <row r="185" spans="9:13" ht="15.75" customHeight="1">
      <c r="I185" s="22" t="s">
        <v>46</v>
      </c>
      <c r="J185" s="23">
        <f>SUM(J176:J184)</f>
        <v>0</v>
      </c>
      <c r="K185" s="23">
        <f>SUM(K176:K184)</f>
        <v>9</v>
      </c>
      <c r="L185" s="23">
        <f>SUM(L176:L184)</f>
        <v>18</v>
      </c>
      <c r="M185" s="56">
        <f>SUM(M176:M184)</f>
        <v>0</v>
      </c>
    </row>
    <row r="186" spans="9:13" ht="14.25">
      <c r="I186" s="14"/>
      <c r="J186" s="18"/>
      <c r="K186" s="18"/>
      <c r="L186" s="18"/>
      <c r="M186" s="19"/>
    </row>
    <row r="187" spans="9:13" ht="15.75" customHeight="1">
      <c r="I187" s="55" t="s">
        <v>58</v>
      </c>
      <c r="J187" s="89"/>
      <c r="K187" s="89"/>
      <c r="L187" s="89"/>
      <c r="M187" s="12"/>
    </row>
    <row r="188" spans="9:13" ht="14.25">
      <c r="I188" s="57" t="s">
        <v>364</v>
      </c>
      <c r="J188" s="90">
        <v>0</v>
      </c>
      <c r="K188" s="90">
        <v>1</v>
      </c>
      <c r="L188" s="90">
        <v>2</v>
      </c>
      <c r="M188" s="91">
        <f>F60</f>
        <v>0</v>
      </c>
    </row>
    <row r="189" spans="9:13" ht="14.25">
      <c r="I189" s="22" t="s">
        <v>46</v>
      </c>
      <c r="J189" s="23">
        <f>SUM(J188)</f>
        <v>0</v>
      </c>
      <c r="K189" s="23">
        <f>SUM(K188)</f>
        <v>1</v>
      </c>
      <c r="L189" s="23">
        <f>SUM(L188)</f>
        <v>2</v>
      </c>
      <c r="M189" s="56">
        <f>SUM(M188)</f>
        <v>0</v>
      </c>
    </row>
    <row r="190" spans="9:13" ht="15.75" customHeight="1">
      <c r="I190" s="14"/>
      <c r="J190" s="18"/>
      <c r="K190" s="18"/>
      <c r="L190" s="18"/>
      <c r="M190" s="19"/>
    </row>
    <row r="191" spans="9:13" ht="14.25">
      <c r="I191" s="55" t="s">
        <v>59</v>
      </c>
      <c r="J191" s="89"/>
      <c r="K191" s="89"/>
      <c r="L191" s="89"/>
      <c r="M191" s="12"/>
    </row>
    <row r="192" spans="9:13" ht="15.75" customHeight="1">
      <c r="I192" s="10" t="s">
        <v>606</v>
      </c>
      <c r="J192" s="89">
        <v>0</v>
      </c>
      <c r="K192" s="89">
        <v>1</v>
      </c>
      <c r="L192" s="89">
        <v>2</v>
      </c>
      <c r="M192" s="12">
        <f>F107</f>
        <v>0</v>
      </c>
    </row>
    <row r="193" spans="9:13" ht="14.25">
      <c r="I193" s="10" t="s">
        <v>607</v>
      </c>
      <c r="J193" s="89">
        <v>0</v>
      </c>
      <c r="K193" s="89">
        <v>1</v>
      </c>
      <c r="L193" s="89">
        <v>2</v>
      </c>
      <c r="M193" s="12">
        <f>F109</f>
        <v>0</v>
      </c>
    </row>
    <row r="194" spans="9:13" ht="14.25">
      <c r="I194" s="10" t="s">
        <v>608</v>
      </c>
      <c r="J194" s="89">
        <v>0</v>
      </c>
      <c r="K194" s="89">
        <v>1</v>
      </c>
      <c r="L194" s="89">
        <v>2</v>
      </c>
      <c r="M194" s="12">
        <f>F111</f>
        <v>0</v>
      </c>
    </row>
    <row r="195" spans="9:13" ht="14.25">
      <c r="I195" s="10" t="s">
        <v>613</v>
      </c>
      <c r="J195" s="89">
        <v>0</v>
      </c>
      <c r="K195" s="89">
        <v>1</v>
      </c>
      <c r="L195" s="89">
        <v>2</v>
      </c>
      <c r="M195" s="12">
        <f>F113</f>
        <v>0</v>
      </c>
    </row>
    <row r="196" spans="9:13" ht="14.25">
      <c r="I196" s="10" t="s">
        <v>238</v>
      </c>
      <c r="J196" s="89">
        <v>0</v>
      </c>
      <c r="K196" s="89">
        <v>1</v>
      </c>
      <c r="L196" s="89">
        <v>2</v>
      </c>
      <c r="M196" s="12">
        <f>F115</f>
        <v>0</v>
      </c>
    </row>
    <row r="197" spans="9:13" ht="14.25">
      <c r="I197" s="10" t="s">
        <v>231</v>
      </c>
      <c r="J197" s="89">
        <v>0</v>
      </c>
      <c r="K197" s="89">
        <v>1</v>
      </c>
      <c r="L197" s="89">
        <v>2</v>
      </c>
      <c r="M197" s="12">
        <f>F117</f>
        <v>0</v>
      </c>
    </row>
    <row r="198" spans="9:13" ht="14.25">
      <c r="I198" s="10" t="s">
        <v>232</v>
      </c>
      <c r="J198" s="89">
        <v>0</v>
      </c>
      <c r="K198" s="89">
        <v>1</v>
      </c>
      <c r="L198" s="89">
        <v>2</v>
      </c>
      <c r="M198" s="12">
        <f>F119</f>
        <v>0</v>
      </c>
    </row>
    <row r="199" spans="9:13" ht="14.25">
      <c r="I199" s="10" t="s">
        <v>630</v>
      </c>
      <c r="J199" s="89">
        <v>0</v>
      </c>
      <c r="K199" s="89">
        <v>1</v>
      </c>
      <c r="L199" s="89">
        <v>2</v>
      </c>
      <c r="M199" s="12">
        <f>F121</f>
        <v>0</v>
      </c>
    </row>
    <row r="200" spans="9:13" ht="14.25">
      <c r="I200" s="10" t="s">
        <v>609</v>
      </c>
      <c r="J200" s="89">
        <v>0</v>
      </c>
      <c r="K200" s="89">
        <v>1</v>
      </c>
      <c r="L200" s="89">
        <v>2</v>
      </c>
      <c r="M200" s="12">
        <f>F123</f>
        <v>0</v>
      </c>
    </row>
    <row r="201" spans="9:13" ht="14.25">
      <c r="I201" s="57" t="s">
        <v>195</v>
      </c>
      <c r="J201" s="90">
        <v>0</v>
      </c>
      <c r="K201" s="90">
        <v>1</v>
      </c>
      <c r="L201" s="90">
        <v>2</v>
      </c>
      <c r="M201" s="91">
        <f>F126</f>
        <v>0</v>
      </c>
    </row>
    <row r="202" spans="9:13" ht="14.25">
      <c r="I202" s="22" t="s">
        <v>46</v>
      </c>
      <c r="J202" s="23">
        <f>SUM(J192:J201)</f>
        <v>0</v>
      </c>
      <c r="K202" s="23">
        <f>SUM(K192:K201)</f>
        <v>10</v>
      </c>
      <c r="L202" s="23">
        <f>SUM(L192:L201)</f>
        <v>20</v>
      </c>
      <c r="M202" s="56">
        <f>SUM(M192:M201)</f>
        <v>0</v>
      </c>
    </row>
    <row r="203" spans="9:13" ht="14.25">
      <c r="I203" s="14"/>
      <c r="J203" s="18"/>
      <c r="K203" s="18"/>
      <c r="L203" s="18"/>
      <c r="M203" s="19"/>
    </row>
    <row r="204" spans="9:13" ht="14.25">
      <c r="I204" s="55" t="s">
        <v>60</v>
      </c>
      <c r="J204" s="89"/>
      <c r="K204" s="89"/>
      <c r="L204" s="89"/>
      <c r="M204" s="12"/>
    </row>
    <row r="205" spans="9:13" ht="14.25">
      <c r="I205" s="10" t="s">
        <v>622</v>
      </c>
      <c r="J205" s="89">
        <v>0</v>
      </c>
      <c r="K205" s="89">
        <v>1</v>
      </c>
      <c r="L205" s="89">
        <v>2</v>
      </c>
      <c r="M205" s="12">
        <f>F28</f>
        <v>0</v>
      </c>
    </row>
    <row r="206" spans="9:13" ht="14.25">
      <c r="I206" s="10" t="s">
        <v>391</v>
      </c>
      <c r="J206" s="89">
        <v>0</v>
      </c>
      <c r="K206" s="89">
        <v>1</v>
      </c>
      <c r="L206" s="89">
        <v>2</v>
      </c>
      <c r="M206" s="12">
        <f>F31</f>
        <v>0</v>
      </c>
    </row>
    <row r="207" spans="9:13" ht="14.25">
      <c r="I207" s="10" t="s">
        <v>395</v>
      </c>
      <c r="J207" s="89">
        <v>0</v>
      </c>
      <c r="K207" s="89">
        <v>1</v>
      </c>
      <c r="L207" s="89">
        <v>2</v>
      </c>
      <c r="M207" s="12">
        <f>F34</f>
        <v>0</v>
      </c>
    </row>
    <row r="208" spans="9:13" ht="15.75" customHeight="1">
      <c r="I208" s="10" t="s">
        <v>397</v>
      </c>
      <c r="J208" s="89">
        <v>0</v>
      </c>
      <c r="K208" s="89">
        <v>1</v>
      </c>
      <c r="L208" s="89">
        <v>2</v>
      </c>
      <c r="M208" s="12">
        <f>F36</f>
        <v>0</v>
      </c>
    </row>
    <row r="209" spans="9:13" ht="14.25">
      <c r="I209" s="10" t="s">
        <v>196</v>
      </c>
      <c r="J209" s="89">
        <v>0</v>
      </c>
      <c r="K209" s="89">
        <v>1</v>
      </c>
      <c r="L209" s="89">
        <v>2</v>
      </c>
      <c r="M209" s="12">
        <f>F39</f>
        <v>0</v>
      </c>
    </row>
    <row r="210" spans="9:13" ht="14.25">
      <c r="I210" s="10" t="s">
        <v>565</v>
      </c>
      <c r="J210" s="89">
        <v>0</v>
      </c>
      <c r="K210" s="89">
        <v>1</v>
      </c>
      <c r="L210" s="89">
        <v>2</v>
      </c>
      <c r="M210" s="12">
        <f>F42</f>
        <v>0</v>
      </c>
    </row>
    <row r="211" spans="9:13" ht="14.25">
      <c r="I211" s="10" t="s">
        <v>212</v>
      </c>
      <c r="J211" s="89">
        <v>0</v>
      </c>
      <c r="K211" s="89">
        <v>1</v>
      </c>
      <c r="L211" s="89">
        <v>2</v>
      </c>
      <c r="M211" s="12">
        <f>F45</f>
        <v>0</v>
      </c>
    </row>
    <row r="212" spans="9:13" ht="14.25">
      <c r="I212" s="10" t="s">
        <v>400</v>
      </c>
      <c r="J212" s="89">
        <v>0</v>
      </c>
      <c r="K212" s="89">
        <v>1</v>
      </c>
      <c r="L212" s="89">
        <v>2</v>
      </c>
      <c r="M212" s="12">
        <f>F47</f>
        <v>0</v>
      </c>
    </row>
    <row r="213" spans="9:13" ht="14.25">
      <c r="I213" s="10" t="s">
        <v>228</v>
      </c>
      <c r="J213" s="89">
        <v>0</v>
      </c>
      <c r="K213" s="89">
        <v>1</v>
      </c>
      <c r="L213" s="89">
        <v>2</v>
      </c>
      <c r="M213" s="12">
        <f>F49</f>
        <v>0</v>
      </c>
    </row>
    <row r="214" spans="9:13" ht="15.75" customHeight="1">
      <c r="I214" s="10" t="s">
        <v>182</v>
      </c>
      <c r="J214" s="89">
        <v>0</v>
      </c>
      <c r="K214" s="89">
        <v>1</v>
      </c>
      <c r="L214" s="89">
        <v>2</v>
      </c>
      <c r="M214" s="12">
        <f>F51</f>
        <v>0</v>
      </c>
    </row>
    <row r="215" spans="9:13" ht="15.75" customHeight="1">
      <c r="I215" s="10" t="s">
        <v>230</v>
      </c>
      <c r="J215" s="89">
        <v>0</v>
      </c>
      <c r="K215" s="89">
        <v>1</v>
      </c>
      <c r="L215" s="89">
        <v>2</v>
      </c>
      <c r="M215" s="12">
        <f>F54</f>
        <v>0</v>
      </c>
    </row>
    <row r="216" spans="9:13" ht="14.25">
      <c r="I216" s="10" t="s">
        <v>580</v>
      </c>
      <c r="J216" s="89">
        <v>0</v>
      </c>
      <c r="K216" s="89">
        <v>1</v>
      </c>
      <c r="L216" s="89">
        <v>2</v>
      </c>
      <c r="M216" s="12">
        <f>F57</f>
        <v>0</v>
      </c>
    </row>
    <row r="217" spans="9:13" ht="15.75" customHeight="1">
      <c r="I217" s="10" t="s">
        <v>162</v>
      </c>
      <c r="J217" s="89">
        <v>0</v>
      </c>
      <c r="K217" s="89">
        <v>1</v>
      </c>
      <c r="L217" s="89">
        <v>2</v>
      </c>
      <c r="M217" s="12">
        <f>F72</f>
        <v>0</v>
      </c>
    </row>
    <row r="218" spans="9:13" ht="14.25">
      <c r="I218" s="10" t="s">
        <v>163</v>
      </c>
      <c r="J218" s="89">
        <v>0</v>
      </c>
      <c r="K218" s="89">
        <v>1</v>
      </c>
      <c r="L218" s="89">
        <v>2</v>
      </c>
      <c r="M218" s="12">
        <f>F74</f>
        <v>0</v>
      </c>
    </row>
    <row r="219" spans="9:13" ht="15.75" customHeight="1">
      <c r="I219" s="10" t="s">
        <v>165</v>
      </c>
      <c r="J219" s="89">
        <v>0</v>
      </c>
      <c r="K219" s="89">
        <v>1</v>
      </c>
      <c r="L219" s="89">
        <v>2</v>
      </c>
      <c r="M219" s="12">
        <f>F76</f>
        <v>0</v>
      </c>
    </row>
    <row r="220" spans="9:13" ht="14.25">
      <c r="I220" s="10" t="s">
        <v>151</v>
      </c>
      <c r="J220" s="89">
        <v>0</v>
      </c>
      <c r="K220" s="89">
        <v>1</v>
      </c>
      <c r="L220" s="89">
        <v>2</v>
      </c>
      <c r="M220" s="12">
        <f>F99</f>
        <v>0</v>
      </c>
    </row>
    <row r="221" spans="9:13" ht="14.25">
      <c r="I221" s="10" t="s">
        <v>562</v>
      </c>
      <c r="J221" s="89">
        <v>0</v>
      </c>
      <c r="K221" s="89">
        <v>1</v>
      </c>
      <c r="L221" s="89">
        <v>2</v>
      </c>
      <c r="M221" s="12">
        <f>F101</f>
        <v>0</v>
      </c>
    </row>
    <row r="222" spans="9:13" ht="14.25">
      <c r="I222" s="10" t="s">
        <v>179</v>
      </c>
      <c r="J222" s="89">
        <v>0</v>
      </c>
      <c r="K222" s="89">
        <v>1</v>
      </c>
      <c r="L222" s="89">
        <v>2</v>
      </c>
      <c r="M222" s="12">
        <f>F104</f>
        <v>0</v>
      </c>
    </row>
    <row r="223" spans="9:13" ht="14.25">
      <c r="I223" s="10" t="s">
        <v>206</v>
      </c>
      <c r="J223" s="89">
        <v>0</v>
      </c>
      <c r="K223" s="89">
        <v>1</v>
      </c>
      <c r="L223" s="89">
        <v>2</v>
      </c>
      <c r="M223" s="12">
        <f>F129</f>
        <v>0</v>
      </c>
    </row>
    <row r="224" spans="9:13" ht="14.25">
      <c r="I224" s="10" t="s">
        <v>209</v>
      </c>
      <c r="J224" s="89">
        <v>0</v>
      </c>
      <c r="K224" s="89">
        <v>1</v>
      </c>
      <c r="L224" s="89">
        <v>2</v>
      </c>
      <c r="M224" s="12">
        <f>F131</f>
        <v>0</v>
      </c>
    </row>
    <row r="225" spans="9:13" ht="14.25">
      <c r="I225" s="10" t="s">
        <v>350</v>
      </c>
      <c r="J225" s="89">
        <v>0</v>
      </c>
      <c r="K225" s="89">
        <v>1</v>
      </c>
      <c r="L225" s="89">
        <v>2</v>
      </c>
      <c r="M225" s="12">
        <f>F134</f>
        <v>0</v>
      </c>
    </row>
    <row r="226" spans="9:13" ht="14.25">
      <c r="I226" s="10" t="s">
        <v>327</v>
      </c>
      <c r="J226" s="89">
        <v>0</v>
      </c>
      <c r="K226" s="89">
        <v>1</v>
      </c>
      <c r="L226" s="89">
        <v>2</v>
      </c>
      <c r="M226" s="12">
        <f>F136</f>
        <v>0</v>
      </c>
    </row>
    <row r="227" spans="9:13" ht="14.25">
      <c r="I227" s="10" t="s">
        <v>340</v>
      </c>
      <c r="J227" s="89">
        <v>0</v>
      </c>
      <c r="K227" s="89">
        <v>1</v>
      </c>
      <c r="L227" s="89">
        <v>2</v>
      </c>
      <c r="M227" s="12">
        <f>F138</f>
        <v>0</v>
      </c>
    </row>
    <row r="228" spans="9:13" ht="14.25">
      <c r="I228" s="10" t="s">
        <v>421</v>
      </c>
      <c r="J228" s="89">
        <v>0</v>
      </c>
      <c r="K228" s="89">
        <v>1</v>
      </c>
      <c r="L228" s="89">
        <v>2</v>
      </c>
      <c r="M228" s="12">
        <f>F140</f>
        <v>0</v>
      </c>
    </row>
    <row r="229" spans="9:13" ht="14.25">
      <c r="I229" s="10" t="s">
        <v>550</v>
      </c>
      <c r="J229" s="89">
        <v>0</v>
      </c>
      <c r="K229" s="89">
        <v>1</v>
      </c>
      <c r="L229" s="89">
        <v>2</v>
      </c>
      <c r="M229" s="12">
        <f>F142</f>
        <v>0</v>
      </c>
    </row>
    <row r="230" spans="9:13" ht="14.25">
      <c r="I230" s="10" t="s">
        <v>332</v>
      </c>
      <c r="J230" s="89">
        <v>0</v>
      </c>
      <c r="K230" s="89">
        <v>1</v>
      </c>
      <c r="L230" s="89">
        <v>2</v>
      </c>
      <c r="M230" s="12">
        <f>F144</f>
        <v>0</v>
      </c>
    </row>
    <row r="231" spans="9:13" ht="14.25">
      <c r="I231" s="10" t="s">
        <v>355</v>
      </c>
      <c r="J231" s="89">
        <v>0</v>
      </c>
      <c r="K231" s="89">
        <v>1</v>
      </c>
      <c r="L231" s="89">
        <v>2</v>
      </c>
      <c r="M231" s="12">
        <f>F147</f>
        <v>0</v>
      </c>
    </row>
    <row r="232" spans="9:13" ht="14.25">
      <c r="I232" s="57" t="s">
        <v>575</v>
      </c>
      <c r="J232" s="90">
        <v>0</v>
      </c>
      <c r="K232" s="90">
        <v>1</v>
      </c>
      <c r="L232" s="90">
        <v>2</v>
      </c>
      <c r="M232" s="91">
        <f>F149</f>
        <v>0</v>
      </c>
    </row>
    <row r="233" spans="9:13" ht="14.25">
      <c r="I233" s="22" t="s">
        <v>46</v>
      </c>
      <c r="J233" s="23">
        <f>SUM(J205:J232)</f>
        <v>0</v>
      </c>
      <c r="K233" s="23">
        <f>SUM(K205:K232)</f>
        <v>28</v>
      </c>
      <c r="L233" s="23">
        <f>SUM(L205:L232)</f>
        <v>56</v>
      </c>
      <c r="M233" s="56">
        <f>SUM(M205:M232)</f>
        <v>0</v>
      </c>
    </row>
  </sheetData>
  <sheetProtection password="CDEE" sheet="1"/>
  <mergeCells count="87">
    <mergeCell ref="B52:F52"/>
    <mergeCell ref="B145:F145"/>
    <mergeCell ref="B148:F148"/>
    <mergeCell ref="B24:F24"/>
    <mergeCell ref="B50:F50"/>
    <mergeCell ref="B26:F26"/>
    <mergeCell ref="B37:F37"/>
    <mergeCell ref="B41:F41"/>
    <mergeCell ref="B33:F33"/>
    <mergeCell ref="B48:F48"/>
    <mergeCell ref="B56:F56"/>
    <mergeCell ref="B16:F16"/>
    <mergeCell ref="B22:F22"/>
    <mergeCell ref="I153:M153"/>
    <mergeCell ref="B98:F98"/>
    <mergeCell ref="B90:F90"/>
    <mergeCell ref="B93:F93"/>
    <mergeCell ref="B95:F95"/>
    <mergeCell ref="B128:F128"/>
    <mergeCell ref="B108:F108"/>
    <mergeCell ref="B146:F146"/>
    <mergeCell ref="B4:B5"/>
    <mergeCell ref="C4:E4"/>
    <mergeCell ref="F4:F5"/>
    <mergeCell ref="B20:F20"/>
    <mergeCell ref="B6:F6"/>
    <mergeCell ref="B8:F8"/>
    <mergeCell ref="B10:F10"/>
    <mergeCell ref="B12:F12"/>
    <mergeCell ref="B18:F18"/>
    <mergeCell ref="B14:F14"/>
    <mergeCell ref="B75:F75"/>
    <mergeCell ref="B55:F55"/>
    <mergeCell ref="B78:F78"/>
    <mergeCell ref="B70:F70"/>
    <mergeCell ref="B66:F66"/>
    <mergeCell ref="B59:F59"/>
    <mergeCell ref="B61:F61"/>
    <mergeCell ref="B62:F62"/>
    <mergeCell ref="B30:F30"/>
    <mergeCell ref="B35:F35"/>
    <mergeCell ref="B38:F38"/>
    <mergeCell ref="B40:F40"/>
    <mergeCell ref="B143:F143"/>
    <mergeCell ref="B102:F102"/>
    <mergeCell ref="B44:F44"/>
    <mergeCell ref="B46:F46"/>
    <mergeCell ref="B58:F58"/>
    <mergeCell ref="B53:F53"/>
    <mergeCell ref="B124:F124"/>
    <mergeCell ref="B118:F118"/>
    <mergeCell ref="B110:F110"/>
    <mergeCell ref="B88:F88"/>
    <mergeCell ref="B122:F122"/>
    <mergeCell ref="B106:F106"/>
    <mergeCell ref="B116:F116"/>
    <mergeCell ref="B92:F92"/>
    <mergeCell ref="B135:F135"/>
    <mergeCell ref="B32:F32"/>
    <mergeCell ref="B43:F43"/>
    <mergeCell ref="B73:F73"/>
    <mergeCell ref="B82:F82"/>
    <mergeCell ref="B64:F64"/>
    <mergeCell ref="B77:F77"/>
    <mergeCell ref="B86:F86"/>
    <mergeCell ref="B125:F125"/>
    <mergeCell ref="B105:F105"/>
    <mergeCell ref="B130:F130"/>
    <mergeCell ref="B84:F84"/>
    <mergeCell ref="B71:F71"/>
    <mergeCell ref="B133:F133"/>
    <mergeCell ref="B139:F139"/>
    <mergeCell ref="B27:F27"/>
    <mergeCell ref="B29:F29"/>
    <mergeCell ref="B80:F80"/>
    <mergeCell ref="B103:F103"/>
    <mergeCell ref="B132:F132"/>
    <mergeCell ref="B137:F137"/>
    <mergeCell ref="B141:F141"/>
    <mergeCell ref="B112:F112"/>
    <mergeCell ref="B114:F114"/>
    <mergeCell ref="B68:F68"/>
    <mergeCell ref="B150:F150"/>
    <mergeCell ref="B97:F97"/>
    <mergeCell ref="B100:F100"/>
    <mergeCell ref="B120:F120"/>
    <mergeCell ref="B127:F127"/>
  </mergeCells>
  <conditionalFormatting sqref="D7 D9 D11 D13 D15 D17 D19 D21 D23 D25 D28 D31 D34 D36 D39 D42 D45 D47 D49 D51 D54 D57 D60 D63 D65 D67 D69 D72 D74 D76 D79 D81 D83 D85 D87 D94 D96 D99 D101 D104 D107 D109 D111 D113 D115 D117 D119 D121 D123 D126 D129 D131 D134 D136 D138 D140 D142 D144 D147 D149 D89 D91">
    <cfRule type="expression" priority="1" dxfId="4" stopIfTrue="1">
      <formula>$F7=1</formula>
    </cfRule>
  </conditionalFormatting>
  <conditionalFormatting sqref="C7 C9 C11 C13 C15 C17 C19 C21 C23 C25 C28 C31 C34 C36 C39 C42 C45 C47 C49 C51 C54 C57 C60 C63 C65 C67 C69 C72 C74 C76 C79 C81 C83 C85 C87 C89 C91 C94 C96 C99 C101 C104 C107 C109 C111 C113 C115 C117 C119 C121 C123 C126 C129 C131 C134 C136 C138 C140 C142 C144 C147 C149">
    <cfRule type="expression" priority="2" dxfId="3" stopIfTrue="1">
      <formula>OR($F7=1,$F7=2,$F7="NA")</formula>
    </cfRule>
  </conditionalFormatting>
  <conditionalFormatting sqref="E7 E9 E11 E13 E15 E17 E19 E21 E23 E25 E28 E31 E34 E36 E39 E42 E45 E47 E49 E51 E54 E57 E60 E63 E65 E67 E69 E72 E74 E76 E79 E81 E83 E85 E87 E89 E91 E94 E96 E99 E101 E104 E107 E109 E111 E113 E115 E117 E119 E121 E123 E126 E129 E131 E134 E136 E138 E140 E142 E144 E147 E149">
    <cfRule type="expression" priority="3" dxfId="2" stopIfTrue="1">
      <formula>$F7=2</formula>
    </cfRule>
  </conditionalFormatting>
  <dataValidations count="1">
    <dataValidation type="whole" allowBlank="1" showInputMessage="1" showErrorMessage="1" errorTitle="Input Error" error="The value entered must be 0 ,1 or 2" sqref="F7 F9 F11 F13 F15 F17 F45 F21 F23 F25 F28 F31 F34 F36 F39 F42 F19 F47 F49 F51 F54 F57 F60 F63 F65 F67 F69 F72 F74 F76 F79 F81 F83 F85 F87 F89 F91 F94 F96 F99 F101 F104 F107 F109 F111 F113 F115 F117 F119 F121 F123 F126 F129 F149 F147 F144 F142 F140 F138 F136 F134 F131">
      <formula1>0</formula1>
      <formula2>2</formula2>
    </dataValidation>
  </dataValidations>
  <printOptions horizontalCentered="1"/>
  <pageMargins left="0.1968503937007874" right="0.1968503937007874" top="0.1968503937007874" bottom="0.1968503937007874" header="0.31496062992125984" footer="0.31496062992125984"/>
  <pageSetup fitToHeight="0" fitToWidth="1" horizontalDpi="600" verticalDpi="600" orientation="landscape" paperSize="9" scale="88" r:id="rId2"/>
  <headerFooter>
    <oddFooter>&amp;C&amp;P of &amp;N</oddFooter>
  </headerFooter>
  <rowBreaks count="10" manualBreakCount="10">
    <brk id="26" max="255" man="1"/>
    <brk id="40" max="255" man="1"/>
    <brk id="52" max="255" man="1"/>
    <brk id="68" max="255" man="1"/>
    <brk id="82" max="255" man="1"/>
    <brk id="97" max="255" man="1"/>
    <brk id="124" max="255" man="1"/>
    <brk id="143" max="255" man="1"/>
    <brk id="185" max="255" man="1"/>
    <brk id="202" min="8" max="13" man="1"/>
  </rowBreaks>
  <drawing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B1:M95"/>
  <sheetViews>
    <sheetView showGridLines="0" zoomScale="80" zoomScaleNormal="80" zoomScalePageLayoutView="0" workbookViewId="0" topLeftCell="A1">
      <selection activeCell="E2" sqref="E2"/>
    </sheetView>
  </sheetViews>
  <sheetFormatPr defaultColWidth="9.140625" defaultRowHeight="15"/>
  <cols>
    <col min="1" max="1" width="2.7109375" style="0" customWidth="1"/>
    <col min="2" max="2" width="20.57421875" style="0" customWidth="1"/>
    <col min="3" max="3" width="34.421875" style="0" customWidth="1"/>
    <col min="4" max="4" width="34.140625" style="0" customWidth="1"/>
    <col min="5" max="5" width="57.28125" style="0" bestFit="1" customWidth="1"/>
    <col min="6" max="6" width="16.57421875" style="20" customWidth="1"/>
    <col min="7" max="7" width="22.8515625" style="0" customWidth="1"/>
    <col min="8" max="8" width="9.140625" style="0" hidden="1" customWidth="1"/>
    <col min="9" max="9" width="62.8515625" style="0" customWidth="1"/>
    <col min="13" max="13" width="25.28125" style="0" customWidth="1"/>
  </cols>
  <sheetData>
    <row r="1" spans="2:6" s="40" customFormat="1" ht="27" customHeight="1">
      <c r="B1" s="32"/>
      <c r="C1" s="32"/>
      <c r="D1" s="76">
        <f>'Cover Page'!C12</f>
        <v>0</v>
      </c>
      <c r="E1" s="39"/>
      <c r="F1" s="77">
        <f>'Cover Page'!C18</f>
        <v>0</v>
      </c>
    </row>
    <row r="2" spans="2:6" ht="27" customHeight="1">
      <c r="B2" s="1"/>
      <c r="C2" s="1"/>
      <c r="D2" s="1"/>
      <c r="E2" s="1"/>
      <c r="F2" s="30"/>
    </row>
    <row r="3" spans="2:6" ht="18" thickBot="1">
      <c r="B3" s="35" t="s">
        <v>215</v>
      </c>
      <c r="C3" s="3"/>
      <c r="D3" s="3"/>
      <c r="E3" s="3"/>
      <c r="F3" s="17"/>
    </row>
    <row r="4" spans="2:6" ht="15" thickBot="1">
      <c r="B4" s="141" t="s">
        <v>80</v>
      </c>
      <c r="C4" s="143" t="s">
        <v>81</v>
      </c>
      <c r="D4" s="143"/>
      <c r="E4" s="143"/>
      <c r="F4" s="144" t="s">
        <v>85</v>
      </c>
    </row>
    <row r="5" spans="2:6" ht="15" thickBot="1">
      <c r="B5" s="155"/>
      <c r="C5" s="33">
        <v>0</v>
      </c>
      <c r="D5" s="34">
        <v>1</v>
      </c>
      <c r="E5" s="43">
        <v>2</v>
      </c>
      <c r="F5" s="156"/>
    </row>
    <row r="6" spans="2:6" ht="15" thickBot="1">
      <c r="B6" s="152" t="s">
        <v>100</v>
      </c>
      <c r="C6" s="153"/>
      <c r="D6" s="153"/>
      <c r="E6" s="153"/>
      <c r="F6" s="154"/>
    </row>
    <row r="7" spans="2:6" ht="42.75">
      <c r="B7" s="36" t="s">
        <v>371</v>
      </c>
      <c r="C7" s="37" t="s">
        <v>82</v>
      </c>
      <c r="D7" s="38" t="s">
        <v>372</v>
      </c>
      <c r="E7" s="38" t="s">
        <v>482</v>
      </c>
      <c r="F7" s="82">
        <v>0</v>
      </c>
    </row>
    <row r="8" spans="2:6" ht="15.75" customHeight="1" thickBot="1">
      <c r="B8" s="132" t="s">
        <v>83</v>
      </c>
      <c r="C8" s="133"/>
      <c r="D8" s="133"/>
      <c r="E8" s="133"/>
      <c r="F8" s="134"/>
    </row>
    <row r="9" spans="2:6" ht="28.5">
      <c r="B9" s="36" t="s">
        <v>373</v>
      </c>
      <c r="C9" s="37" t="s">
        <v>374</v>
      </c>
      <c r="D9" s="38" t="s">
        <v>375</v>
      </c>
      <c r="E9" s="38" t="s">
        <v>670</v>
      </c>
      <c r="F9" s="82">
        <v>0</v>
      </c>
    </row>
    <row r="10" spans="2:6" ht="15.75" customHeight="1" thickBot="1">
      <c r="B10" s="132" t="s">
        <v>83</v>
      </c>
      <c r="C10" s="133"/>
      <c r="D10" s="133"/>
      <c r="E10" s="133"/>
      <c r="F10" s="134"/>
    </row>
    <row r="11" spans="2:6" ht="28.5">
      <c r="B11" s="36" t="s">
        <v>376</v>
      </c>
      <c r="C11" s="37" t="s">
        <v>377</v>
      </c>
      <c r="D11" s="38" t="s">
        <v>378</v>
      </c>
      <c r="E11" s="38" t="s">
        <v>671</v>
      </c>
      <c r="F11" s="82">
        <v>0</v>
      </c>
    </row>
    <row r="12" spans="2:6" ht="15.75" customHeight="1" thickBot="1">
      <c r="B12" s="132" t="s">
        <v>83</v>
      </c>
      <c r="C12" s="133"/>
      <c r="D12" s="133"/>
      <c r="E12" s="133"/>
      <c r="F12" s="134"/>
    </row>
    <row r="13" spans="2:6" ht="42.75">
      <c r="B13" s="36" t="s">
        <v>102</v>
      </c>
      <c r="C13" s="37" t="s">
        <v>103</v>
      </c>
      <c r="D13" s="38" t="s">
        <v>104</v>
      </c>
      <c r="E13" s="38" t="s">
        <v>300</v>
      </c>
      <c r="F13" s="82">
        <v>0</v>
      </c>
    </row>
    <row r="14" spans="2:6" ht="15.75" customHeight="1" thickBot="1">
      <c r="B14" s="132" t="s">
        <v>83</v>
      </c>
      <c r="C14" s="133"/>
      <c r="D14" s="133"/>
      <c r="E14" s="133"/>
      <c r="F14" s="134"/>
    </row>
    <row r="15" spans="2:6" ht="72">
      <c r="B15" s="36" t="s">
        <v>379</v>
      </c>
      <c r="C15" s="37" t="s">
        <v>380</v>
      </c>
      <c r="D15" s="38" t="s">
        <v>381</v>
      </c>
      <c r="E15" s="38" t="s">
        <v>672</v>
      </c>
      <c r="F15" s="82">
        <v>0</v>
      </c>
    </row>
    <row r="16" spans="2:6" ht="15.75" customHeight="1" thickBot="1">
      <c r="B16" s="157" t="s">
        <v>83</v>
      </c>
      <c r="C16" s="158"/>
      <c r="D16" s="158"/>
      <c r="E16" s="158"/>
      <c r="F16" s="159"/>
    </row>
    <row r="17" spans="2:6" ht="15" thickBot="1">
      <c r="B17" s="152" t="s">
        <v>101</v>
      </c>
      <c r="C17" s="153"/>
      <c r="D17" s="153"/>
      <c r="E17" s="153"/>
      <c r="F17" s="154"/>
    </row>
    <row r="18" spans="2:6" ht="57">
      <c r="B18" s="36" t="s">
        <v>382</v>
      </c>
      <c r="C18" s="37" t="s">
        <v>383</v>
      </c>
      <c r="D18" s="38" t="s">
        <v>384</v>
      </c>
      <c r="E18" s="38" t="s">
        <v>673</v>
      </c>
      <c r="F18" s="82">
        <v>0</v>
      </c>
    </row>
    <row r="19" spans="2:6" ht="15.75" customHeight="1" thickBot="1">
      <c r="B19" s="132" t="s">
        <v>83</v>
      </c>
      <c r="C19" s="133"/>
      <c r="D19" s="133"/>
      <c r="E19" s="133"/>
      <c r="F19" s="134"/>
    </row>
    <row r="20" spans="2:6" ht="42.75">
      <c r="B20" s="36" t="s">
        <v>84</v>
      </c>
      <c r="C20" s="37" t="s">
        <v>634</v>
      </c>
      <c r="D20" s="38" t="s">
        <v>635</v>
      </c>
      <c r="E20" s="38" t="s">
        <v>536</v>
      </c>
      <c r="F20" s="82">
        <v>0</v>
      </c>
    </row>
    <row r="21" spans="2:6" ht="15.75" customHeight="1" thickBot="1">
      <c r="B21" s="132" t="s">
        <v>83</v>
      </c>
      <c r="C21" s="133"/>
      <c r="D21" s="133"/>
      <c r="E21" s="133"/>
      <c r="F21" s="134"/>
    </row>
    <row r="22" spans="2:6" ht="42.75">
      <c r="B22" s="36" t="s">
        <v>153</v>
      </c>
      <c r="C22" s="37" t="s">
        <v>154</v>
      </c>
      <c r="D22" s="38" t="s">
        <v>155</v>
      </c>
      <c r="E22" s="38" t="s">
        <v>301</v>
      </c>
      <c r="F22" s="82">
        <v>0</v>
      </c>
    </row>
    <row r="23" spans="2:6" ht="17.25" customHeight="1" thickBot="1">
      <c r="B23" s="132" t="s">
        <v>83</v>
      </c>
      <c r="C23" s="133"/>
      <c r="D23" s="133"/>
      <c r="E23" s="133"/>
      <c r="F23" s="134"/>
    </row>
    <row r="24" spans="2:6" ht="15" thickBot="1">
      <c r="B24" s="152" t="s">
        <v>107</v>
      </c>
      <c r="C24" s="153"/>
      <c r="D24" s="153"/>
      <c r="E24" s="153"/>
      <c r="F24" s="154"/>
    </row>
    <row r="25" spans="2:6" ht="72">
      <c r="B25" s="36" t="s">
        <v>244</v>
      </c>
      <c r="C25" s="37" t="s">
        <v>245</v>
      </c>
      <c r="D25" s="38" t="s">
        <v>636</v>
      </c>
      <c r="E25" s="38" t="s">
        <v>298</v>
      </c>
      <c r="F25" s="82">
        <v>0</v>
      </c>
    </row>
    <row r="26" spans="2:6" ht="15.75" customHeight="1" thickBot="1">
      <c r="B26" s="132" t="s">
        <v>83</v>
      </c>
      <c r="C26" s="133"/>
      <c r="D26" s="133"/>
      <c r="E26" s="133"/>
      <c r="F26" s="134"/>
    </row>
    <row r="27" spans="2:6" ht="42.75">
      <c r="B27" s="36" t="s">
        <v>385</v>
      </c>
      <c r="C27" s="37" t="s">
        <v>464</v>
      </c>
      <c r="D27" s="38" t="s">
        <v>386</v>
      </c>
      <c r="E27" s="38" t="s">
        <v>674</v>
      </c>
      <c r="F27" s="82">
        <v>0</v>
      </c>
    </row>
    <row r="28" spans="2:6" ht="15.75" customHeight="1" thickBot="1">
      <c r="B28" s="132" t="s">
        <v>83</v>
      </c>
      <c r="C28" s="133"/>
      <c r="D28" s="133"/>
      <c r="E28" s="133"/>
      <c r="F28" s="134"/>
    </row>
    <row r="29" spans="2:7" ht="57">
      <c r="B29" s="36" t="s">
        <v>387</v>
      </c>
      <c r="C29" s="37" t="s">
        <v>108</v>
      </c>
      <c r="D29" s="38" t="s">
        <v>483</v>
      </c>
      <c r="E29" s="38" t="s">
        <v>484</v>
      </c>
      <c r="F29" s="82">
        <v>0</v>
      </c>
      <c r="G29" t="s">
        <v>535</v>
      </c>
    </row>
    <row r="30" spans="2:6" ht="15.75" customHeight="1" thickBot="1">
      <c r="B30" s="132" t="s">
        <v>83</v>
      </c>
      <c r="C30" s="133"/>
      <c r="D30" s="133"/>
      <c r="E30" s="133"/>
      <c r="F30" s="134"/>
    </row>
    <row r="31" spans="2:6" ht="28.5">
      <c r="B31" s="36" t="s">
        <v>109</v>
      </c>
      <c r="C31" s="37" t="s">
        <v>388</v>
      </c>
      <c r="D31" s="38" t="s">
        <v>389</v>
      </c>
      <c r="E31" s="38" t="s">
        <v>485</v>
      </c>
      <c r="F31" s="82">
        <v>0</v>
      </c>
    </row>
    <row r="32" spans="2:6" ht="15.75" customHeight="1" thickBot="1">
      <c r="B32" s="132" t="s">
        <v>83</v>
      </c>
      <c r="C32" s="133"/>
      <c r="D32" s="133"/>
      <c r="E32" s="133"/>
      <c r="F32" s="134"/>
    </row>
    <row r="33" spans="2:6" ht="28.5">
      <c r="B33" s="36" t="s">
        <v>145</v>
      </c>
      <c r="C33" s="37" t="s">
        <v>146</v>
      </c>
      <c r="D33" s="38" t="s">
        <v>147</v>
      </c>
      <c r="E33" s="38" t="s">
        <v>486</v>
      </c>
      <c r="F33" s="82">
        <v>0</v>
      </c>
    </row>
    <row r="34" spans="2:6" ht="17.25" customHeight="1" thickBot="1">
      <c r="B34" s="132" t="s">
        <v>83</v>
      </c>
      <c r="C34" s="133"/>
      <c r="D34" s="133"/>
      <c r="E34" s="133"/>
      <c r="F34" s="134"/>
    </row>
    <row r="35" spans="2:6" ht="15.75" customHeight="1">
      <c r="B35" s="3"/>
      <c r="C35" s="3"/>
      <c r="D35" s="3"/>
      <c r="E35" s="3"/>
      <c r="F35" s="17"/>
    </row>
    <row r="36" spans="2:6" ht="14.25">
      <c r="B36" s="3"/>
      <c r="C36" s="3"/>
      <c r="D36" s="3"/>
      <c r="E36" s="3"/>
      <c r="F36" s="17"/>
    </row>
    <row r="37" spans="9:13" ht="14.25">
      <c r="I37" s="149" t="s">
        <v>75</v>
      </c>
      <c r="J37" s="150"/>
      <c r="K37" s="150"/>
      <c r="L37" s="150"/>
      <c r="M37" s="151"/>
    </row>
    <row r="38" spans="9:13" ht="14.25">
      <c r="I38" s="57"/>
      <c r="J38" s="95" t="s">
        <v>40</v>
      </c>
      <c r="K38" s="96" t="s">
        <v>41</v>
      </c>
      <c r="L38" s="97" t="s">
        <v>42</v>
      </c>
      <c r="M38" s="98" t="s">
        <v>72</v>
      </c>
    </row>
    <row r="39" spans="9:13" ht="14.25">
      <c r="I39" s="93" t="s">
        <v>48</v>
      </c>
      <c r="J39" s="86"/>
      <c r="K39" s="86"/>
      <c r="L39" s="86"/>
      <c r="M39" s="87" t="s">
        <v>73</v>
      </c>
    </row>
    <row r="40" spans="9:13" ht="14.25">
      <c r="I40" s="10" t="s">
        <v>43</v>
      </c>
      <c r="J40" s="89">
        <v>0</v>
      </c>
      <c r="K40" s="89">
        <v>1</v>
      </c>
      <c r="L40" s="89">
        <v>2</v>
      </c>
      <c r="M40" s="12">
        <f>F7</f>
        <v>0</v>
      </c>
    </row>
    <row r="41" spans="9:13" ht="14.25">
      <c r="I41" s="10" t="s">
        <v>44</v>
      </c>
      <c r="J41" s="89">
        <v>0</v>
      </c>
      <c r="K41" s="89">
        <v>1</v>
      </c>
      <c r="L41" s="89">
        <v>2</v>
      </c>
      <c r="M41" s="12">
        <f>F9</f>
        <v>0</v>
      </c>
    </row>
    <row r="42" spans="9:13" ht="14.25">
      <c r="I42" s="10" t="s">
        <v>45</v>
      </c>
      <c r="J42" s="89">
        <v>0</v>
      </c>
      <c r="K42" s="89">
        <v>1</v>
      </c>
      <c r="L42" s="89">
        <v>2</v>
      </c>
      <c r="M42" s="12">
        <f>F11</f>
        <v>0</v>
      </c>
    </row>
    <row r="43" spans="9:13" ht="14.25">
      <c r="I43" s="10" t="s">
        <v>102</v>
      </c>
      <c r="J43" s="89">
        <v>0</v>
      </c>
      <c r="K43" s="89">
        <v>1</v>
      </c>
      <c r="L43" s="89">
        <v>2</v>
      </c>
      <c r="M43" s="12">
        <f>F13</f>
        <v>0</v>
      </c>
    </row>
    <row r="44" spans="9:13" ht="14.25">
      <c r="I44" s="57" t="s">
        <v>379</v>
      </c>
      <c r="J44" s="90">
        <v>0</v>
      </c>
      <c r="K44" s="90">
        <v>1</v>
      </c>
      <c r="L44" s="90">
        <v>2</v>
      </c>
      <c r="M44" s="91">
        <f>F15</f>
        <v>0</v>
      </c>
    </row>
    <row r="45" spans="9:13" ht="14.25">
      <c r="I45" s="22" t="s">
        <v>46</v>
      </c>
      <c r="J45" s="23">
        <v>0</v>
      </c>
      <c r="K45" s="23">
        <v>5</v>
      </c>
      <c r="L45" s="23">
        <v>10</v>
      </c>
      <c r="M45" s="56">
        <f>SUM(M40:M44)</f>
        <v>0</v>
      </c>
    </row>
    <row r="46" spans="9:13" ht="14.25">
      <c r="I46" s="14"/>
      <c r="J46" s="18"/>
      <c r="K46" s="18"/>
      <c r="L46" s="18"/>
      <c r="M46" s="19"/>
    </row>
    <row r="47" spans="9:13" ht="14.25">
      <c r="I47" s="13" t="s">
        <v>47</v>
      </c>
      <c r="J47" s="89"/>
      <c r="K47" s="89"/>
      <c r="L47" s="89"/>
      <c r="M47" s="12"/>
    </row>
    <row r="48" spans="9:13" ht="14.25">
      <c r="I48" s="10" t="s">
        <v>382</v>
      </c>
      <c r="J48" s="89">
        <v>0</v>
      </c>
      <c r="K48" s="89">
        <v>1</v>
      </c>
      <c r="L48" s="89">
        <v>2</v>
      </c>
      <c r="M48" s="12">
        <f>F18</f>
        <v>0</v>
      </c>
    </row>
    <row r="49" spans="9:13" ht="14.25">
      <c r="I49" s="10" t="s">
        <v>49</v>
      </c>
      <c r="J49" s="89">
        <v>0</v>
      </c>
      <c r="K49" s="89">
        <v>1</v>
      </c>
      <c r="L49" s="89">
        <v>2</v>
      </c>
      <c r="M49" s="12">
        <f>F20</f>
        <v>0</v>
      </c>
    </row>
    <row r="50" spans="9:13" ht="14.25">
      <c r="I50" s="57" t="s">
        <v>50</v>
      </c>
      <c r="J50" s="90">
        <v>0</v>
      </c>
      <c r="K50" s="90">
        <v>1</v>
      </c>
      <c r="L50" s="90">
        <v>2</v>
      </c>
      <c r="M50" s="91">
        <f>F22</f>
        <v>0</v>
      </c>
    </row>
    <row r="51" spans="9:13" ht="14.25">
      <c r="I51" s="22" t="s">
        <v>46</v>
      </c>
      <c r="J51" s="23">
        <v>0</v>
      </c>
      <c r="K51" s="23">
        <v>3</v>
      </c>
      <c r="L51" s="23">
        <v>6</v>
      </c>
      <c r="M51" s="56">
        <f>SUM(M48:M50)</f>
        <v>0</v>
      </c>
    </row>
    <row r="52" spans="9:13" ht="14.25">
      <c r="I52" s="15"/>
      <c r="J52" s="92"/>
      <c r="K52" s="92"/>
      <c r="L52" s="92"/>
      <c r="M52" s="21"/>
    </row>
    <row r="53" spans="9:13" ht="14.25">
      <c r="I53" s="13" t="s">
        <v>51</v>
      </c>
      <c r="J53" s="92"/>
      <c r="K53" s="92"/>
      <c r="L53" s="92"/>
      <c r="M53" s="21"/>
    </row>
    <row r="54" spans="9:13" ht="14.25">
      <c r="I54" s="10" t="s">
        <v>52</v>
      </c>
      <c r="J54" s="89">
        <v>0</v>
      </c>
      <c r="K54" s="89">
        <v>1</v>
      </c>
      <c r="L54" s="89">
        <v>2</v>
      </c>
      <c r="M54" s="12">
        <f>F25</f>
        <v>0</v>
      </c>
    </row>
    <row r="55" spans="9:13" ht="14.25">
      <c r="I55" s="10" t="s">
        <v>385</v>
      </c>
      <c r="J55" s="89">
        <v>0</v>
      </c>
      <c r="K55" s="89">
        <v>1</v>
      </c>
      <c r="L55" s="89">
        <v>2</v>
      </c>
      <c r="M55" s="12">
        <f>F27</f>
        <v>0</v>
      </c>
    </row>
    <row r="56" spans="9:13" ht="14.25">
      <c r="I56" s="10" t="s">
        <v>387</v>
      </c>
      <c r="J56" s="89">
        <v>0</v>
      </c>
      <c r="K56" s="89">
        <v>1</v>
      </c>
      <c r="L56" s="89">
        <v>2</v>
      </c>
      <c r="M56" s="12">
        <f>F29</f>
        <v>0</v>
      </c>
    </row>
    <row r="57" spans="9:13" ht="14.25">
      <c r="I57" s="10" t="s">
        <v>53</v>
      </c>
      <c r="J57" s="89">
        <v>0</v>
      </c>
      <c r="K57" s="89">
        <v>1</v>
      </c>
      <c r="L57" s="89">
        <v>2</v>
      </c>
      <c r="M57" s="12">
        <f>F31</f>
        <v>0</v>
      </c>
    </row>
    <row r="58" spans="9:13" ht="14.25">
      <c r="I58" s="57" t="s">
        <v>145</v>
      </c>
      <c r="J58" s="90">
        <v>0</v>
      </c>
      <c r="K58" s="90">
        <v>1</v>
      </c>
      <c r="L58" s="90">
        <v>2</v>
      </c>
      <c r="M58" s="91">
        <f>F33</f>
        <v>0</v>
      </c>
    </row>
    <row r="59" spans="9:13" ht="14.25">
      <c r="I59" s="22" t="s">
        <v>46</v>
      </c>
      <c r="J59" s="23">
        <v>0</v>
      </c>
      <c r="K59" s="23">
        <v>5</v>
      </c>
      <c r="L59" s="23">
        <v>10</v>
      </c>
      <c r="M59" s="56">
        <f>SUM(M54:M58)</f>
        <v>0</v>
      </c>
    </row>
    <row r="60" spans="2:6" ht="14.25">
      <c r="B60" s="3"/>
      <c r="C60" s="3"/>
      <c r="D60" s="3"/>
      <c r="E60" s="3"/>
      <c r="F60" s="17"/>
    </row>
    <row r="61" spans="2:6" ht="14.25">
      <c r="B61" s="3"/>
      <c r="C61" s="3"/>
      <c r="D61" s="3"/>
      <c r="E61" s="3"/>
      <c r="F61" s="17"/>
    </row>
    <row r="62" spans="2:6" ht="14.25">
      <c r="B62" s="3"/>
      <c r="C62" s="3"/>
      <c r="D62" s="3"/>
      <c r="E62" s="3"/>
      <c r="F62" s="17"/>
    </row>
    <row r="63" spans="2:6" ht="14.25">
      <c r="B63" s="3"/>
      <c r="C63" s="3"/>
      <c r="D63" s="3"/>
      <c r="E63" s="3"/>
      <c r="F63" s="17"/>
    </row>
    <row r="64" spans="2:6" ht="14.25">
      <c r="B64" s="3"/>
      <c r="C64" s="3"/>
      <c r="D64" s="3"/>
      <c r="E64" s="3"/>
      <c r="F64" s="17"/>
    </row>
    <row r="65" spans="2:6" ht="14.25">
      <c r="B65" s="3"/>
      <c r="C65" s="3"/>
      <c r="D65" s="3"/>
      <c r="E65" s="3"/>
      <c r="F65" s="17"/>
    </row>
    <row r="66" spans="2:6" ht="14.25">
      <c r="B66" s="3"/>
      <c r="C66" s="3"/>
      <c r="D66" s="3"/>
      <c r="E66" s="3"/>
      <c r="F66" s="17"/>
    </row>
    <row r="67" spans="2:6" ht="14.25">
      <c r="B67" s="3"/>
      <c r="C67" s="3"/>
      <c r="D67" s="3"/>
      <c r="E67" s="3"/>
      <c r="F67" s="17"/>
    </row>
    <row r="68" spans="2:6" ht="14.25">
      <c r="B68" s="3"/>
      <c r="C68" s="3"/>
      <c r="D68" s="3"/>
      <c r="E68" s="3"/>
      <c r="F68" s="17"/>
    </row>
    <row r="69" spans="2:6" ht="14.25">
      <c r="B69" s="3"/>
      <c r="C69" s="3"/>
      <c r="D69" s="3"/>
      <c r="E69" s="3"/>
      <c r="F69" s="17"/>
    </row>
    <row r="70" spans="2:6" ht="14.25">
      <c r="B70" s="3"/>
      <c r="C70" s="3"/>
      <c r="D70" s="3"/>
      <c r="E70" s="3"/>
      <c r="F70" s="17"/>
    </row>
    <row r="71" spans="2:6" ht="14.25">
      <c r="B71" s="3"/>
      <c r="C71" s="3"/>
      <c r="D71" s="3"/>
      <c r="E71" s="3"/>
      <c r="F71" s="17"/>
    </row>
    <row r="72" spans="2:6" ht="14.25">
      <c r="B72" s="3"/>
      <c r="C72" s="3"/>
      <c r="D72" s="3"/>
      <c r="E72" s="3"/>
      <c r="F72" s="17"/>
    </row>
    <row r="73" spans="2:6" ht="14.25">
      <c r="B73" s="3"/>
      <c r="C73" s="3"/>
      <c r="D73" s="3"/>
      <c r="E73" s="3"/>
      <c r="F73" s="17"/>
    </row>
    <row r="74" spans="2:6" ht="14.25">
      <c r="B74" s="3"/>
      <c r="C74" s="3"/>
      <c r="D74" s="3"/>
      <c r="E74" s="3"/>
      <c r="F74" s="17"/>
    </row>
    <row r="75" spans="2:6" ht="14.25">
      <c r="B75" s="3"/>
      <c r="C75" s="3"/>
      <c r="D75" s="3"/>
      <c r="E75" s="3"/>
      <c r="F75" s="17"/>
    </row>
    <row r="76" spans="2:6" ht="14.25">
      <c r="B76" s="3"/>
      <c r="C76" s="3"/>
      <c r="D76" s="3"/>
      <c r="E76" s="3"/>
      <c r="F76" s="17"/>
    </row>
    <row r="77" spans="2:6" ht="14.25">
      <c r="B77" s="3"/>
      <c r="C77" s="3"/>
      <c r="D77" s="3"/>
      <c r="E77" s="3"/>
      <c r="F77" s="17"/>
    </row>
    <row r="78" spans="2:6" ht="14.25">
      <c r="B78" s="3"/>
      <c r="C78" s="3"/>
      <c r="D78" s="3"/>
      <c r="E78" s="3"/>
      <c r="F78" s="17"/>
    </row>
    <row r="79" spans="2:6" ht="14.25">
      <c r="B79" s="3"/>
      <c r="C79" s="3"/>
      <c r="D79" s="3"/>
      <c r="E79" s="3"/>
      <c r="F79" s="17"/>
    </row>
    <row r="80" spans="2:6" ht="14.25">
      <c r="B80" s="3"/>
      <c r="C80" s="3"/>
      <c r="D80" s="3"/>
      <c r="E80" s="3"/>
      <c r="F80" s="17"/>
    </row>
    <row r="81" spans="2:6" ht="14.25">
      <c r="B81" s="3"/>
      <c r="C81" s="3"/>
      <c r="D81" s="3"/>
      <c r="E81" s="3"/>
      <c r="F81" s="17"/>
    </row>
    <row r="82" spans="2:6" ht="14.25">
      <c r="B82" s="3"/>
      <c r="C82" s="3"/>
      <c r="D82" s="3"/>
      <c r="E82" s="3"/>
      <c r="F82" s="17"/>
    </row>
    <row r="83" spans="2:6" ht="14.25">
      <c r="B83" s="3"/>
      <c r="C83" s="3"/>
      <c r="D83" s="3"/>
      <c r="E83" s="3"/>
      <c r="F83" s="17"/>
    </row>
    <row r="84" spans="2:6" ht="14.25">
      <c r="B84" s="3"/>
      <c r="C84" s="3"/>
      <c r="D84" s="3"/>
      <c r="E84" s="3"/>
      <c r="F84" s="17"/>
    </row>
    <row r="85" spans="2:6" ht="14.25">
      <c r="B85" s="3"/>
      <c r="C85" s="3"/>
      <c r="D85" s="3"/>
      <c r="E85" s="3"/>
      <c r="F85" s="17"/>
    </row>
    <row r="86" spans="2:6" ht="14.25">
      <c r="B86" s="3"/>
      <c r="C86" s="3"/>
      <c r="D86" s="3"/>
      <c r="E86" s="3"/>
      <c r="F86" s="17"/>
    </row>
    <row r="87" spans="2:6" ht="14.25">
      <c r="B87" s="3"/>
      <c r="C87" s="3"/>
      <c r="D87" s="3"/>
      <c r="E87" s="3"/>
      <c r="F87" s="17"/>
    </row>
    <row r="88" spans="2:6" ht="14.25">
      <c r="B88" s="3"/>
      <c r="C88" s="3"/>
      <c r="D88" s="3"/>
      <c r="E88" s="3"/>
      <c r="F88" s="17"/>
    </row>
    <row r="89" spans="2:6" ht="14.25">
      <c r="B89" s="3"/>
      <c r="C89" s="3"/>
      <c r="D89" s="3"/>
      <c r="E89" s="3"/>
      <c r="F89" s="17"/>
    </row>
    <row r="90" spans="2:6" ht="14.25">
      <c r="B90" s="3"/>
      <c r="C90" s="3"/>
      <c r="D90" s="3"/>
      <c r="E90" s="3"/>
      <c r="F90" s="17"/>
    </row>
    <row r="91" spans="2:6" ht="14.25">
      <c r="B91" s="3"/>
      <c r="C91" s="3"/>
      <c r="D91" s="3"/>
      <c r="E91" s="3"/>
      <c r="F91" s="17"/>
    </row>
    <row r="92" spans="2:6" ht="14.25">
      <c r="B92" s="3"/>
      <c r="C92" s="3"/>
      <c r="D92" s="3"/>
      <c r="E92" s="3"/>
      <c r="F92" s="17"/>
    </row>
    <row r="93" spans="2:6" ht="14.25">
      <c r="B93" s="3"/>
      <c r="C93" s="3"/>
      <c r="D93" s="3"/>
      <c r="E93" s="3"/>
      <c r="F93" s="17"/>
    </row>
    <row r="94" spans="2:6" ht="14.25">
      <c r="B94" s="3"/>
      <c r="C94" s="3"/>
      <c r="D94" s="3"/>
      <c r="E94" s="3"/>
      <c r="F94" s="17"/>
    </row>
    <row r="95" spans="2:6" ht="14.25">
      <c r="B95" s="3"/>
      <c r="C95" s="3"/>
      <c r="D95" s="3"/>
      <c r="E95" s="3"/>
      <c r="F95" s="17"/>
    </row>
  </sheetData>
  <sheetProtection password="CDEE" sheet="1"/>
  <mergeCells count="20">
    <mergeCell ref="B4:B5"/>
    <mergeCell ref="C4:E4"/>
    <mergeCell ref="F4:F5"/>
    <mergeCell ref="B17:F17"/>
    <mergeCell ref="B8:F8"/>
    <mergeCell ref="B6:F6"/>
    <mergeCell ref="B10:F10"/>
    <mergeCell ref="B12:F12"/>
    <mergeCell ref="B14:F14"/>
    <mergeCell ref="B16:F16"/>
    <mergeCell ref="B19:F19"/>
    <mergeCell ref="B26:F26"/>
    <mergeCell ref="B30:F30"/>
    <mergeCell ref="I37:M37"/>
    <mergeCell ref="B32:F32"/>
    <mergeCell ref="B21:F21"/>
    <mergeCell ref="B24:F24"/>
    <mergeCell ref="B28:F28"/>
    <mergeCell ref="B23:F23"/>
    <mergeCell ref="B34:F34"/>
  </mergeCells>
  <conditionalFormatting sqref="D7 D31 D9 D11 D13 D15 D18 D20 D22 D25 D27 D29 D33">
    <cfRule type="expression" priority="1" dxfId="4" stopIfTrue="1">
      <formula>$F7=1</formula>
    </cfRule>
  </conditionalFormatting>
  <conditionalFormatting sqref="C15 C7 C9 C11 C13 C18 C20 C22 C25 C27 C29 C31 C33">
    <cfRule type="expression" priority="2" dxfId="3" stopIfTrue="1">
      <formula>OR($F7=1,$F7=2,$F7="NA")</formula>
    </cfRule>
  </conditionalFormatting>
  <conditionalFormatting sqref="E7 E9 E11 E13 E15 E18 E20 E22 E25 E27 E29 E31 E33">
    <cfRule type="expression" priority="3" dxfId="2" stopIfTrue="1">
      <formula>$F7=2</formula>
    </cfRule>
  </conditionalFormatting>
  <dataValidations count="1">
    <dataValidation type="whole" allowBlank="1" showInputMessage="1" showErrorMessage="1" errorTitle="Input Error" error="The value entered must be 0 ,1 or 2" sqref="F7 F9 F11 F13 F15 F18 F20 F22 F25 F27 F29 F31 F33">
      <formula1>0</formula1>
      <formula2>2</formula2>
    </dataValidation>
  </dataValidations>
  <printOptions horizontalCentered="1"/>
  <pageMargins left="0.1968503937007874" right="0.1968503937007874" top="0.1968503937007874" bottom="0.1968503937007874" header="0.31496062992125984" footer="0.31496062992125984"/>
  <pageSetup fitToHeight="0" fitToWidth="1" horizontalDpi="600" verticalDpi="600" orientation="landscape" paperSize="9" scale="88" r:id="rId2"/>
  <headerFooter>
    <oddFooter>&amp;C&amp;P of &amp;N</oddFooter>
  </headerFooter>
  <rowBreaks count="1" manualBreakCount="1">
    <brk id="19" max="255" man="1"/>
  </rowBreaks>
  <drawing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B1:M63"/>
  <sheetViews>
    <sheetView showGridLines="0" zoomScale="80" zoomScaleNormal="80" zoomScaleSheetLayoutView="100" zoomScalePageLayoutView="0" workbookViewId="0" topLeftCell="A1">
      <selection activeCell="B3" sqref="B3"/>
    </sheetView>
  </sheetViews>
  <sheetFormatPr defaultColWidth="9.140625" defaultRowHeight="15"/>
  <cols>
    <col min="1" max="1" width="2.7109375" style="3" customWidth="1"/>
    <col min="2" max="2" width="20.57421875" style="3" customWidth="1"/>
    <col min="3" max="3" width="34.421875" style="3" customWidth="1"/>
    <col min="4" max="4" width="34.140625" style="3" customWidth="1"/>
    <col min="5" max="5" width="57.28125" style="3" bestFit="1" customWidth="1"/>
    <col min="6" max="6" width="16.57421875" style="3" customWidth="1"/>
    <col min="7" max="8" width="9.140625" style="3" customWidth="1"/>
    <col min="9" max="9" width="62.8515625" style="3" customWidth="1"/>
    <col min="10" max="12" width="9.140625" style="3" customWidth="1"/>
    <col min="13" max="13" width="25.28125" style="3" customWidth="1"/>
    <col min="14" max="16384" width="9.140625" style="3" customWidth="1"/>
  </cols>
  <sheetData>
    <row r="1" spans="2:6" ht="27" customHeight="1">
      <c r="B1" s="1"/>
      <c r="C1" s="1"/>
      <c r="D1" s="76">
        <f>'Cover Page'!C12</f>
        <v>0</v>
      </c>
      <c r="E1" s="39"/>
      <c r="F1" s="77">
        <f>'Cover Page'!C18</f>
        <v>0</v>
      </c>
    </row>
    <row r="2" spans="2:6" ht="27" customHeight="1">
      <c r="B2" s="1"/>
      <c r="C2" s="1"/>
      <c r="D2" s="1"/>
      <c r="E2" s="1"/>
      <c r="F2" s="1"/>
    </row>
    <row r="3" ht="18" thickBot="1">
      <c r="B3" s="35" t="s">
        <v>219</v>
      </c>
    </row>
    <row r="4" spans="2:6" ht="15.75" customHeight="1" thickBot="1">
      <c r="B4" s="141" t="s">
        <v>80</v>
      </c>
      <c r="C4" s="143" t="s">
        <v>81</v>
      </c>
      <c r="D4" s="143"/>
      <c r="E4" s="143"/>
      <c r="F4" s="144" t="s">
        <v>85</v>
      </c>
    </row>
    <row r="5" spans="2:6" ht="15" thickBot="1">
      <c r="B5" s="142"/>
      <c r="C5" s="33">
        <v>0</v>
      </c>
      <c r="D5" s="34">
        <v>1</v>
      </c>
      <c r="E5" s="43">
        <v>2</v>
      </c>
      <c r="F5" s="145"/>
    </row>
    <row r="6" spans="2:6" ht="15" thickBot="1">
      <c r="B6" s="138" t="s">
        <v>105</v>
      </c>
      <c r="C6" s="146"/>
      <c r="D6" s="146"/>
      <c r="E6" s="146"/>
      <c r="F6" s="147"/>
    </row>
    <row r="7" spans="2:6" ht="86.25">
      <c r="B7" s="36" t="s">
        <v>106</v>
      </c>
      <c r="C7" s="37" t="s">
        <v>425</v>
      </c>
      <c r="D7" s="38" t="s">
        <v>211</v>
      </c>
      <c r="E7" s="38" t="s">
        <v>309</v>
      </c>
      <c r="F7" s="82">
        <v>0</v>
      </c>
    </row>
    <row r="8" spans="2:6" ht="15.75" customHeight="1" thickBot="1">
      <c r="B8" s="132" t="s">
        <v>83</v>
      </c>
      <c r="C8" s="133"/>
      <c r="D8" s="133"/>
      <c r="E8" s="133"/>
      <c r="F8" s="134"/>
    </row>
    <row r="9" spans="2:6" ht="86.25">
      <c r="B9" s="36" t="s">
        <v>150</v>
      </c>
      <c r="C9" s="37" t="s">
        <v>426</v>
      </c>
      <c r="D9" s="38" t="s">
        <v>468</v>
      </c>
      <c r="E9" s="38" t="s">
        <v>643</v>
      </c>
      <c r="F9" s="82">
        <v>0</v>
      </c>
    </row>
    <row r="10" spans="2:6" ht="15.75" customHeight="1" thickBot="1">
      <c r="B10" s="132" t="s">
        <v>83</v>
      </c>
      <c r="C10" s="133"/>
      <c r="D10" s="133"/>
      <c r="E10" s="133"/>
      <c r="F10" s="134"/>
    </row>
    <row r="11" spans="2:6" ht="151.5" customHeight="1">
      <c r="B11" s="36" t="s">
        <v>241</v>
      </c>
      <c r="C11" s="37" t="s">
        <v>427</v>
      </c>
      <c r="D11" s="38" t="s">
        <v>428</v>
      </c>
      <c r="E11" s="38" t="s">
        <v>644</v>
      </c>
      <c r="F11" s="82">
        <v>0</v>
      </c>
    </row>
    <row r="12" spans="2:6" ht="15.75" customHeight="1" thickBot="1">
      <c r="B12" s="132" t="s">
        <v>83</v>
      </c>
      <c r="C12" s="133"/>
      <c r="D12" s="133"/>
      <c r="E12" s="133"/>
      <c r="F12" s="134"/>
    </row>
    <row r="13" spans="2:6" ht="15.75" customHeight="1" thickBot="1">
      <c r="B13" s="138" t="s">
        <v>119</v>
      </c>
      <c r="C13" s="139"/>
      <c r="D13" s="139"/>
      <c r="E13" s="139"/>
      <c r="F13" s="140"/>
    </row>
    <row r="14" spans="2:6" ht="183.75" customHeight="1">
      <c r="B14" s="36" t="s">
        <v>663</v>
      </c>
      <c r="C14" s="37" t="s">
        <v>662</v>
      </c>
      <c r="D14" s="58"/>
      <c r="E14" s="38" t="s">
        <v>661</v>
      </c>
      <c r="F14" s="82">
        <v>0</v>
      </c>
    </row>
    <row r="15" spans="2:6" ht="17.25" customHeight="1" thickBot="1">
      <c r="B15" s="132" t="s">
        <v>83</v>
      </c>
      <c r="C15" s="133"/>
      <c r="D15" s="133"/>
      <c r="E15" s="133"/>
      <c r="F15" s="134"/>
    </row>
    <row r="16" spans="2:6" ht="72">
      <c r="B16" s="36" t="s">
        <v>242</v>
      </c>
      <c r="C16" s="37" t="s">
        <v>120</v>
      </c>
      <c r="D16" s="38" t="s">
        <v>121</v>
      </c>
      <c r="E16" s="38" t="s">
        <v>517</v>
      </c>
      <c r="F16" s="82">
        <v>0</v>
      </c>
    </row>
    <row r="17" spans="2:6" ht="17.25" customHeight="1" thickBot="1">
      <c r="B17" s="132" t="s">
        <v>83</v>
      </c>
      <c r="C17" s="133"/>
      <c r="D17" s="133"/>
      <c r="E17" s="133"/>
      <c r="F17" s="134"/>
    </row>
    <row r="18" spans="2:6" ht="167.25" customHeight="1">
      <c r="B18" s="36" t="s">
        <v>429</v>
      </c>
      <c r="C18" s="37" t="s">
        <v>160</v>
      </c>
      <c r="D18" s="38" t="s">
        <v>560</v>
      </c>
      <c r="E18" s="38" t="s">
        <v>681</v>
      </c>
      <c r="F18" s="82">
        <v>0</v>
      </c>
    </row>
    <row r="19" spans="2:6" ht="17.25" customHeight="1" thickBot="1">
      <c r="B19" s="132" t="s">
        <v>83</v>
      </c>
      <c r="C19" s="133"/>
      <c r="D19" s="133"/>
      <c r="E19" s="133"/>
      <c r="F19" s="134"/>
    </row>
    <row r="20" spans="2:6" ht="42.75">
      <c r="B20" s="36" t="s">
        <v>645</v>
      </c>
      <c r="C20" s="37" t="s">
        <v>223</v>
      </c>
      <c r="D20" s="38" t="s">
        <v>430</v>
      </c>
      <c r="E20" s="38" t="s">
        <v>646</v>
      </c>
      <c r="F20" s="82">
        <v>0</v>
      </c>
    </row>
    <row r="21" spans="2:6" ht="17.25" customHeight="1" thickBot="1">
      <c r="B21" s="132" t="s">
        <v>83</v>
      </c>
      <c r="C21" s="133"/>
      <c r="D21" s="133"/>
      <c r="E21" s="133"/>
      <c r="F21" s="134"/>
    </row>
    <row r="22" spans="2:6" ht="72">
      <c r="B22" s="36" t="s">
        <v>431</v>
      </c>
      <c r="C22" s="37" t="s">
        <v>432</v>
      </c>
      <c r="D22" s="38" t="s">
        <v>433</v>
      </c>
      <c r="E22" s="38" t="s">
        <v>518</v>
      </c>
      <c r="F22" s="82">
        <v>0</v>
      </c>
    </row>
    <row r="23" spans="2:6" ht="17.25" customHeight="1" thickBot="1">
      <c r="B23" s="132" t="s">
        <v>83</v>
      </c>
      <c r="C23" s="133"/>
      <c r="D23" s="133"/>
      <c r="E23" s="133"/>
      <c r="F23" s="134"/>
    </row>
    <row r="24" spans="2:6" ht="42.75">
      <c r="B24" s="36" t="s">
        <v>199</v>
      </c>
      <c r="C24" s="37" t="s">
        <v>198</v>
      </c>
      <c r="D24" s="38" t="s">
        <v>519</v>
      </c>
      <c r="E24" s="38" t="s">
        <v>647</v>
      </c>
      <c r="F24" s="82">
        <v>0</v>
      </c>
    </row>
    <row r="25" spans="2:6" ht="17.25" customHeight="1" thickBot="1">
      <c r="B25" s="132" t="s">
        <v>83</v>
      </c>
      <c r="C25" s="133"/>
      <c r="D25" s="133"/>
      <c r="E25" s="133"/>
      <c r="F25" s="134"/>
    </row>
    <row r="26" spans="2:6" ht="57">
      <c r="B26" s="36" t="s">
        <v>200</v>
      </c>
      <c r="C26" s="37" t="s">
        <v>201</v>
      </c>
      <c r="D26" s="38" t="s">
        <v>202</v>
      </c>
      <c r="E26" s="38" t="s">
        <v>682</v>
      </c>
      <c r="F26" s="82">
        <v>0</v>
      </c>
    </row>
    <row r="27" spans="2:6" ht="17.25" customHeight="1" thickBot="1">
      <c r="B27" s="132" t="s">
        <v>83</v>
      </c>
      <c r="C27" s="133"/>
      <c r="D27" s="133"/>
      <c r="E27" s="133"/>
      <c r="F27" s="134"/>
    </row>
    <row r="30" spans="9:13" ht="16.5" customHeight="1">
      <c r="I30" s="160" t="s">
        <v>75</v>
      </c>
      <c r="J30" s="161"/>
      <c r="K30" s="161"/>
      <c r="L30" s="161"/>
      <c r="M30" s="162"/>
    </row>
    <row r="31" spans="9:13" ht="14.25">
      <c r="I31" s="57"/>
      <c r="J31" s="95" t="s">
        <v>40</v>
      </c>
      <c r="K31" s="96" t="s">
        <v>41</v>
      </c>
      <c r="L31" s="97" t="s">
        <v>42</v>
      </c>
      <c r="M31" s="98" t="s">
        <v>72</v>
      </c>
    </row>
    <row r="32" spans="9:13" ht="14.25">
      <c r="I32" s="94" t="s">
        <v>61</v>
      </c>
      <c r="J32" s="86"/>
      <c r="K32" s="86"/>
      <c r="L32" s="86"/>
      <c r="M32" s="87" t="s">
        <v>73</v>
      </c>
    </row>
    <row r="33" spans="9:13" ht="14.25">
      <c r="I33" s="10" t="s">
        <v>106</v>
      </c>
      <c r="J33" s="89">
        <v>0</v>
      </c>
      <c r="K33" s="89">
        <v>1</v>
      </c>
      <c r="L33" s="89">
        <v>2</v>
      </c>
      <c r="M33" s="12">
        <f>F7</f>
        <v>0</v>
      </c>
    </row>
    <row r="34" spans="9:13" ht="14.25">
      <c r="I34" s="10" t="s">
        <v>150</v>
      </c>
      <c r="J34" s="89">
        <v>0</v>
      </c>
      <c r="K34" s="89">
        <v>1</v>
      </c>
      <c r="L34" s="89">
        <v>2</v>
      </c>
      <c r="M34" s="12">
        <f>F9</f>
        <v>0</v>
      </c>
    </row>
    <row r="35" spans="9:13" ht="14.25">
      <c r="I35" s="10" t="s">
        <v>241</v>
      </c>
      <c r="J35" s="89">
        <v>0</v>
      </c>
      <c r="K35" s="89">
        <v>1</v>
      </c>
      <c r="L35" s="89">
        <v>2</v>
      </c>
      <c r="M35" s="12">
        <f>F11</f>
        <v>0</v>
      </c>
    </row>
    <row r="36" spans="9:13" ht="14.25">
      <c r="I36" s="10" t="s">
        <v>663</v>
      </c>
      <c r="J36" s="89">
        <v>0</v>
      </c>
      <c r="K36" s="89">
        <v>1</v>
      </c>
      <c r="L36" s="89">
        <v>2</v>
      </c>
      <c r="M36" s="12">
        <f>F14</f>
        <v>0</v>
      </c>
    </row>
    <row r="37" spans="9:13" ht="14.25">
      <c r="I37" s="10" t="s">
        <v>242</v>
      </c>
      <c r="J37" s="89">
        <v>0</v>
      </c>
      <c r="K37" s="89">
        <v>1</v>
      </c>
      <c r="L37" s="89">
        <v>2</v>
      </c>
      <c r="M37" s="12">
        <f>F16</f>
        <v>0</v>
      </c>
    </row>
    <row r="38" spans="9:13" ht="14.25">
      <c r="I38" s="10" t="s">
        <v>429</v>
      </c>
      <c r="J38" s="89">
        <v>0</v>
      </c>
      <c r="K38" s="89">
        <v>1</v>
      </c>
      <c r="L38" s="89">
        <v>2</v>
      </c>
      <c r="M38" s="12">
        <f>F18</f>
        <v>0</v>
      </c>
    </row>
    <row r="39" spans="9:13" ht="14.25">
      <c r="I39" s="10" t="s">
        <v>645</v>
      </c>
      <c r="J39" s="89">
        <v>0</v>
      </c>
      <c r="K39" s="89">
        <v>1</v>
      </c>
      <c r="L39" s="89">
        <v>2</v>
      </c>
      <c r="M39" s="12">
        <f>F20</f>
        <v>0</v>
      </c>
    </row>
    <row r="40" spans="9:13" ht="14.25">
      <c r="I40" s="10" t="s">
        <v>431</v>
      </c>
      <c r="J40" s="89">
        <v>0</v>
      </c>
      <c r="K40" s="89">
        <v>1</v>
      </c>
      <c r="L40" s="89">
        <v>2</v>
      </c>
      <c r="M40" s="12">
        <f>F22</f>
        <v>0</v>
      </c>
    </row>
    <row r="41" spans="9:13" ht="14.25">
      <c r="I41" s="10" t="s">
        <v>199</v>
      </c>
      <c r="J41" s="89">
        <v>0</v>
      </c>
      <c r="K41" s="89">
        <v>1</v>
      </c>
      <c r="L41" s="89">
        <v>2</v>
      </c>
      <c r="M41" s="12">
        <f>F24</f>
        <v>0</v>
      </c>
    </row>
    <row r="42" spans="9:13" ht="14.25">
      <c r="I42" s="57" t="s">
        <v>200</v>
      </c>
      <c r="J42" s="90">
        <v>0</v>
      </c>
      <c r="K42" s="90">
        <v>1</v>
      </c>
      <c r="L42" s="90">
        <v>2</v>
      </c>
      <c r="M42" s="91">
        <f>F26</f>
        <v>0</v>
      </c>
    </row>
    <row r="43" spans="9:13" ht="14.25">
      <c r="I43" s="22" t="s">
        <v>46</v>
      </c>
      <c r="J43" s="23">
        <f>SUM(J33:J42)</f>
        <v>0</v>
      </c>
      <c r="K43" s="23">
        <f>SUM(K33:K42)</f>
        <v>10</v>
      </c>
      <c r="L43" s="23">
        <f>SUM(L33:L42)</f>
        <v>20</v>
      </c>
      <c r="M43" s="56">
        <f>SUM(M33:M42)</f>
        <v>0</v>
      </c>
    </row>
    <row r="49" ht="14.25">
      <c r="I49" s="59"/>
    </row>
    <row r="60" ht="14.25">
      <c r="I60" s="59"/>
    </row>
    <row r="63" ht="14.25">
      <c r="I63" s="59"/>
    </row>
  </sheetData>
  <sheetProtection password="CDEE" sheet="1"/>
  <mergeCells count="16">
    <mergeCell ref="B10:F10"/>
    <mergeCell ref="B12:F12"/>
    <mergeCell ref="B13:F13"/>
    <mergeCell ref="B4:B5"/>
    <mergeCell ref="C4:E4"/>
    <mergeCell ref="F4:F5"/>
    <mergeCell ref="B6:F6"/>
    <mergeCell ref="B8:F8"/>
    <mergeCell ref="B15:F15"/>
    <mergeCell ref="B17:F17"/>
    <mergeCell ref="B19:F19"/>
    <mergeCell ref="B21:F21"/>
    <mergeCell ref="I30:M30"/>
    <mergeCell ref="B23:F23"/>
    <mergeCell ref="B25:F25"/>
    <mergeCell ref="B27:F27"/>
  </mergeCells>
  <conditionalFormatting sqref="D7 D9 D11 D14 D16 D18 D20 D22 D24 D26">
    <cfRule type="expression" priority="1" dxfId="4" stopIfTrue="1">
      <formula>$F7=1</formula>
    </cfRule>
  </conditionalFormatting>
  <conditionalFormatting sqref="C7 C9 C11 C14 C16 C18 C20 C22 C24 C26">
    <cfRule type="expression" priority="2" dxfId="3" stopIfTrue="1">
      <formula>OR($F7=1,$F7=2,$F7="NA")</formula>
    </cfRule>
  </conditionalFormatting>
  <conditionalFormatting sqref="E7 E9 E11 E14 E16 E18 E20 E22 E24 E26">
    <cfRule type="expression" priority="3" dxfId="2" stopIfTrue="1">
      <formula>$F7=2</formula>
    </cfRule>
  </conditionalFormatting>
  <dataValidations count="1">
    <dataValidation type="whole" allowBlank="1" showInputMessage="1" showErrorMessage="1" errorTitle="Input Error" error="The value entered must be 0 ,1 or 2" sqref="F7 F9 F11 F14 F16 F18 F20 F22 F24 F26">
      <formula1>0</formula1>
      <formula2>2</formula2>
    </dataValidation>
  </dataValidations>
  <printOptions horizontalCentered="1"/>
  <pageMargins left="0.1968503937007874" right="0.1968503937007874" top="0.1968503937007874" bottom="0.1968503937007874" header="0.31496062992125984" footer="0.31496062992125984"/>
  <pageSetup fitToHeight="0" fitToWidth="1" horizontalDpi="600" verticalDpi="600" orientation="landscape" paperSize="9" scale="88" r:id="rId2"/>
  <headerFooter>
    <oddFooter>&amp;C&amp;P of &amp;N</oddFooter>
  </headerFooter>
  <rowBreaks count="2" manualBreakCount="2">
    <brk id="12" max="255" man="1"/>
    <brk id="21" min="1" max="5" man="1"/>
  </rowBreaks>
  <drawing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B1:M51"/>
  <sheetViews>
    <sheetView showGridLines="0" zoomScale="80" zoomScaleNormal="80" zoomScalePageLayoutView="0" workbookViewId="0" topLeftCell="A1">
      <selection activeCell="B7" sqref="B7"/>
    </sheetView>
  </sheetViews>
  <sheetFormatPr defaultColWidth="9.140625" defaultRowHeight="15"/>
  <cols>
    <col min="1" max="1" width="2.7109375" style="3" customWidth="1"/>
    <col min="2" max="2" width="20.57421875" style="3" customWidth="1"/>
    <col min="3" max="3" width="34.421875" style="3" customWidth="1"/>
    <col min="4" max="4" width="34.140625" style="3" customWidth="1"/>
    <col min="5" max="5" width="57.28125" style="3" bestFit="1" customWidth="1"/>
    <col min="6" max="6" width="16.57421875" style="17" customWidth="1"/>
    <col min="7" max="7" width="9.140625" style="3" customWidth="1"/>
    <col min="8" max="8" width="12.00390625" style="3" customWidth="1"/>
    <col min="9" max="9" width="62.8515625" style="3" customWidth="1"/>
    <col min="10" max="12" width="9.140625" style="3" customWidth="1"/>
    <col min="13" max="13" width="26.00390625" style="3" customWidth="1"/>
    <col min="14" max="16384" width="9.140625" style="3" customWidth="1"/>
  </cols>
  <sheetData>
    <row r="1" spans="2:6" ht="27" customHeight="1">
      <c r="B1" s="1"/>
      <c r="C1" s="1"/>
      <c r="D1" s="76">
        <f>'Cover Page'!C12</f>
        <v>0</v>
      </c>
      <c r="E1" s="39"/>
      <c r="F1" s="77">
        <f>'Cover Page'!C18</f>
        <v>0</v>
      </c>
    </row>
    <row r="2" spans="2:6" ht="27" customHeight="1">
      <c r="B2" s="1"/>
      <c r="C2" s="1"/>
      <c r="D2" s="84"/>
      <c r="E2" s="1"/>
      <c r="F2" s="1"/>
    </row>
    <row r="3" spans="2:6" ht="18" thickBot="1">
      <c r="B3" s="35" t="s">
        <v>218</v>
      </c>
      <c r="F3" s="3"/>
    </row>
    <row r="4" spans="2:6" ht="15" thickBot="1">
      <c r="B4" s="141" t="s">
        <v>80</v>
      </c>
      <c r="C4" s="143" t="s">
        <v>81</v>
      </c>
      <c r="D4" s="143"/>
      <c r="E4" s="143"/>
      <c r="F4" s="144" t="s">
        <v>85</v>
      </c>
    </row>
    <row r="5" spans="2:6" ht="15" thickBot="1">
      <c r="B5" s="142"/>
      <c r="C5" s="33">
        <v>0</v>
      </c>
      <c r="D5" s="34">
        <v>1</v>
      </c>
      <c r="E5" s="43">
        <v>2</v>
      </c>
      <c r="F5" s="145"/>
    </row>
    <row r="6" spans="2:6" ht="15.75" customHeight="1" thickBot="1">
      <c r="B6" s="138" t="s">
        <v>133</v>
      </c>
      <c r="C6" s="139"/>
      <c r="D6" s="139"/>
      <c r="E6" s="139"/>
      <c r="F6" s="140"/>
    </row>
    <row r="7" spans="2:6" ht="28.5">
      <c r="B7" s="36" t="s">
        <v>112</v>
      </c>
      <c r="C7" s="37" t="s">
        <v>110</v>
      </c>
      <c r="D7" s="38" t="s">
        <v>111</v>
      </c>
      <c r="E7" s="38" t="s">
        <v>520</v>
      </c>
      <c r="F7" s="82">
        <v>0</v>
      </c>
    </row>
    <row r="8" spans="2:6" ht="15.75" customHeight="1" thickBot="1">
      <c r="B8" s="132" t="s">
        <v>83</v>
      </c>
      <c r="C8" s="133"/>
      <c r="D8" s="133"/>
      <c r="E8" s="133"/>
      <c r="F8" s="134"/>
    </row>
    <row r="9" spans="2:6" ht="42.75">
      <c r="B9" s="36" t="s">
        <v>434</v>
      </c>
      <c r="C9" s="37" t="s">
        <v>521</v>
      </c>
      <c r="D9" s="38" t="s">
        <v>522</v>
      </c>
      <c r="E9" s="38" t="s">
        <v>435</v>
      </c>
      <c r="F9" s="82">
        <v>0</v>
      </c>
    </row>
    <row r="10" spans="2:6" ht="15.75" customHeight="1" thickBot="1">
      <c r="B10" s="132" t="s">
        <v>83</v>
      </c>
      <c r="C10" s="133"/>
      <c r="D10" s="133"/>
      <c r="E10" s="133"/>
      <c r="F10" s="134"/>
    </row>
    <row r="11" spans="2:6" ht="15" thickBot="1">
      <c r="B11" s="138" t="s">
        <v>132</v>
      </c>
      <c r="C11" s="139"/>
      <c r="D11" s="139"/>
      <c r="E11" s="139"/>
      <c r="F11" s="140"/>
    </row>
    <row r="12" spans="2:6" ht="28.5">
      <c r="B12" s="36" t="s">
        <v>132</v>
      </c>
      <c r="C12" s="37" t="s">
        <v>113</v>
      </c>
      <c r="D12" s="38" t="s">
        <v>114</v>
      </c>
      <c r="E12" s="38" t="s">
        <v>299</v>
      </c>
      <c r="F12" s="82">
        <v>0</v>
      </c>
    </row>
    <row r="13" spans="2:6" ht="15.75" customHeight="1" thickBot="1">
      <c r="B13" s="132" t="s">
        <v>83</v>
      </c>
      <c r="C13" s="133"/>
      <c r="D13" s="133"/>
      <c r="E13" s="133"/>
      <c r="F13" s="134"/>
    </row>
    <row r="14" spans="2:6" ht="42.75">
      <c r="B14" s="36" t="s">
        <v>436</v>
      </c>
      <c r="C14" s="37" t="s">
        <v>117</v>
      </c>
      <c r="D14" s="38" t="s">
        <v>118</v>
      </c>
      <c r="E14" s="38" t="s">
        <v>463</v>
      </c>
      <c r="F14" s="82">
        <v>0</v>
      </c>
    </row>
    <row r="15" spans="2:6" ht="15.75" customHeight="1" thickBot="1">
      <c r="B15" s="132" t="s">
        <v>83</v>
      </c>
      <c r="C15" s="133"/>
      <c r="D15" s="133"/>
      <c r="E15" s="133"/>
      <c r="F15" s="134"/>
    </row>
    <row r="16" spans="2:6" ht="28.5">
      <c r="B16" s="36" t="s">
        <v>437</v>
      </c>
      <c r="C16" s="37" t="s">
        <v>115</v>
      </c>
      <c r="D16" s="38" t="s">
        <v>116</v>
      </c>
      <c r="E16" s="38" t="s">
        <v>683</v>
      </c>
      <c r="F16" s="82">
        <v>0</v>
      </c>
    </row>
    <row r="17" spans="2:6" ht="15.75" customHeight="1" thickBot="1">
      <c r="B17" s="132" t="s">
        <v>83</v>
      </c>
      <c r="C17" s="133"/>
      <c r="D17" s="133"/>
      <c r="E17" s="133"/>
      <c r="F17" s="134"/>
    </row>
    <row r="18" spans="2:6" ht="15" thickBot="1">
      <c r="B18" s="138" t="s">
        <v>243</v>
      </c>
      <c r="C18" s="139"/>
      <c r="D18" s="139"/>
      <c r="E18" s="139"/>
      <c r="F18" s="140"/>
    </row>
    <row r="19" spans="2:6" ht="42.75">
      <c r="B19" s="36" t="s">
        <v>134</v>
      </c>
      <c r="C19" s="37" t="s">
        <v>135</v>
      </c>
      <c r="D19" s="38" t="s">
        <v>136</v>
      </c>
      <c r="E19" s="38" t="s">
        <v>654</v>
      </c>
      <c r="F19" s="82">
        <v>0</v>
      </c>
    </row>
    <row r="20" spans="2:6" ht="15.75" customHeight="1" thickBot="1">
      <c r="B20" s="132" t="s">
        <v>83</v>
      </c>
      <c r="C20" s="133"/>
      <c r="D20" s="133"/>
      <c r="E20" s="133"/>
      <c r="F20" s="134"/>
    </row>
    <row r="21" spans="2:6" ht="57">
      <c r="B21" s="36" t="s">
        <v>183</v>
      </c>
      <c r="C21" s="37" t="s">
        <v>523</v>
      </c>
      <c r="D21" s="38" t="s">
        <v>438</v>
      </c>
      <c r="E21" s="38" t="s">
        <v>439</v>
      </c>
      <c r="F21" s="82">
        <v>0</v>
      </c>
    </row>
    <row r="22" spans="2:6" ht="15.75" customHeight="1" thickBot="1">
      <c r="B22" s="132" t="s">
        <v>83</v>
      </c>
      <c r="C22" s="133"/>
      <c r="D22" s="133"/>
      <c r="E22" s="133"/>
      <c r="F22" s="134"/>
    </row>
    <row r="23" spans="2:6" ht="15" thickBot="1">
      <c r="B23" s="138" t="s">
        <v>159</v>
      </c>
      <c r="C23" s="139"/>
      <c r="D23" s="139"/>
      <c r="E23" s="139"/>
      <c r="F23" s="140"/>
    </row>
    <row r="24" spans="2:6" ht="114.75">
      <c r="B24" s="36" t="s">
        <v>334</v>
      </c>
      <c r="C24" s="37" t="s">
        <v>440</v>
      </c>
      <c r="D24" s="38" t="s">
        <v>524</v>
      </c>
      <c r="E24" s="38" t="s">
        <v>337</v>
      </c>
      <c r="F24" s="82">
        <v>0</v>
      </c>
    </row>
    <row r="25" spans="2:6" ht="17.25" customHeight="1" thickBot="1">
      <c r="B25" s="132" t="s">
        <v>83</v>
      </c>
      <c r="C25" s="133"/>
      <c r="D25" s="133"/>
      <c r="E25" s="133"/>
      <c r="F25" s="134"/>
    </row>
    <row r="26" spans="2:6" ht="86.25">
      <c r="B26" s="36" t="s">
        <v>441</v>
      </c>
      <c r="C26" s="37" t="s">
        <v>442</v>
      </c>
      <c r="D26" s="38" t="s">
        <v>525</v>
      </c>
      <c r="E26" s="38" t="s">
        <v>443</v>
      </c>
      <c r="F26" s="82">
        <v>0</v>
      </c>
    </row>
    <row r="27" spans="2:6" ht="17.25" customHeight="1" thickBot="1">
      <c r="B27" s="132" t="s">
        <v>83</v>
      </c>
      <c r="C27" s="133"/>
      <c r="D27" s="133"/>
      <c r="E27" s="133"/>
      <c r="F27" s="134"/>
    </row>
    <row r="28" spans="2:6" ht="42.75">
      <c r="B28" s="36" t="s">
        <v>335</v>
      </c>
      <c r="C28" s="37" t="s">
        <v>338</v>
      </c>
      <c r="D28" s="38" t="s">
        <v>526</v>
      </c>
      <c r="E28" s="38" t="s">
        <v>339</v>
      </c>
      <c r="F28" s="82">
        <v>0</v>
      </c>
    </row>
    <row r="29" spans="2:6" ht="15.75" customHeight="1" thickBot="1">
      <c r="B29" s="132" t="s">
        <v>83</v>
      </c>
      <c r="C29" s="133"/>
      <c r="D29" s="133"/>
      <c r="E29" s="133"/>
      <c r="F29" s="134"/>
    </row>
    <row r="30" spans="2:6" ht="42.75">
      <c r="B30" s="36" t="s">
        <v>336</v>
      </c>
      <c r="C30" s="37" t="s">
        <v>444</v>
      </c>
      <c r="D30" s="38" t="s">
        <v>527</v>
      </c>
      <c r="E30" s="38" t="s">
        <v>684</v>
      </c>
      <c r="F30" s="82">
        <v>0</v>
      </c>
    </row>
    <row r="31" spans="2:6" ht="15.75" customHeight="1" thickBot="1">
      <c r="B31" s="132" t="s">
        <v>83</v>
      </c>
      <c r="C31" s="133"/>
      <c r="D31" s="133"/>
      <c r="E31" s="133"/>
      <c r="F31" s="134"/>
    </row>
    <row r="34" spans="9:13" ht="14.25">
      <c r="I34" s="160" t="s">
        <v>75</v>
      </c>
      <c r="J34" s="161"/>
      <c r="K34" s="161"/>
      <c r="L34" s="161"/>
      <c r="M34" s="162"/>
    </row>
    <row r="35" spans="9:13" ht="14.25">
      <c r="I35" s="57"/>
      <c r="J35" s="95" t="s">
        <v>40</v>
      </c>
      <c r="K35" s="96" t="s">
        <v>41</v>
      </c>
      <c r="L35" s="97" t="s">
        <v>42</v>
      </c>
      <c r="M35" s="98" t="s">
        <v>72</v>
      </c>
    </row>
    <row r="36" spans="9:13" ht="14.25">
      <c r="I36" s="94" t="s">
        <v>62</v>
      </c>
      <c r="J36" s="86"/>
      <c r="K36" s="86"/>
      <c r="L36" s="86"/>
      <c r="M36" s="87" t="s">
        <v>73</v>
      </c>
    </row>
    <row r="37" spans="9:13" ht="14.25">
      <c r="I37" s="10" t="s">
        <v>112</v>
      </c>
      <c r="J37" s="89">
        <v>0</v>
      </c>
      <c r="K37" s="89">
        <v>1</v>
      </c>
      <c r="L37" s="89">
        <v>2</v>
      </c>
      <c r="M37" s="12">
        <f>F7</f>
        <v>0</v>
      </c>
    </row>
    <row r="38" spans="9:13" ht="14.25">
      <c r="I38" s="10" t="s">
        <v>434</v>
      </c>
      <c r="J38" s="89">
        <v>0</v>
      </c>
      <c r="K38" s="89">
        <v>1</v>
      </c>
      <c r="L38" s="89">
        <v>2</v>
      </c>
      <c r="M38" s="12">
        <f>F9</f>
        <v>0</v>
      </c>
    </row>
    <row r="39" spans="9:13" ht="14.25">
      <c r="I39" s="10" t="s">
        <v>132</v>
      </c>
      <c r="J39" s="89">
        <v>0</v>
      </c>
      <c r="K39" s="89">
        <v>1</v>
      </c>
      <c r="L39" s="89">
        <v>2</v>
      </c>
      <c r="M39" s="12">
        <f>F12</f>
        <v>0</v>
      </c>
    </row>
    <row r="40" spans="9:13" ht="14.25">
      <c r="I40" s="10" t="s">
        <v>436</v>
      </c>
      <c r="J40" s="89">
        <v>0</v>
      </c>
      <c r="K40" s="89">
        <v>1</v>
      </c>
      <c r="L40" s="89">
        <v>2</v>
      </c>
      <c r="M40" s="12">
        <f>F14</f>
        <v>0</v>
      </c>
    </row>
    <row r="41" spans="9:13" ht="14.25">
      <c r="I41" s="10" t="s">
        <v>437</v>
      </c>
      <c r="J41" s="89">
        <v>0</v>
      </c>
      <c r="K41" s="89">
        <v>1</v>
      </c>
      <c r="L41" s="89">
        <v>2</v>
      </c>
      <c r="M41" s="12">
        <f>F16</f>
        <v>0</v>
      </c>
    </row>
    <row r="42" spans="9:13" ht="14.25">
      <c r="I42" s="10" t="s">
        <v>134</v>
      </c>
      <c r="J42" s="89">
        <v>0</v>
      </c>
      <c r="K42" s="89">
        <v>1</v>
      </c>
      <c r="L42" s="89">
        <v>2</v>
      </c>
      <c r="M42" s="12">
        <f>F19</f>
        <v>0</v>
      </c>
    </row>
    <row r="43" spans="9:13" ht="14.25">
      <c r="I43" s="57" t="s">
        <v>183</v>
      </c>
      <c r="J43" s="90">
        <v>0</v>
      </c>
      <c r="K43" s="90">
        <v>1</v>
      </c>
      <c r="L43" s="90">
        <v>2</v>
      </c>
      <c r="M43" s="91">
        <f>F21</f>
        <v>0</v>
      </c>
    </row>
    <row r="44" spans="9:13" ht="14.25">
      <c r="I44" s="22" t="s">
        <v>46</v>
      </c>
      <c r="J44" s="23">
        <f>SUM(J37:J43)</f>
        <v>0</v>
      </c>
      <c r="K44" s="23">
        <f>SUM(K37:K43)</f>
        <v>7</v>
      </c>
      <c r="L44" s="23">
        <f>SUM(L37:L43)</f>
        <v>14</v>
      </c>
      <c r="M44" s="56">
        <f>SUM(M37:M43)</f>
        <v>0</v>
      </c>
    </row>
    <row r="45" spans="6:13" s="88" customFormat="1" ht="14.25">
      <c r="F45" s="89"/>
      <c r="I45" s="14"/>
      <c r="J45" s="18"/>
      <c r="K45" s="18"/>
      <c r="L45" s="18"/>
      <c r="M45" s="19"/>
    </row>
    <row r="46" spans="9:13" ht="14.25">
      <c r="I46" s="55" t="s">
        <v>63</v>
      </c>
      <c r="J46" s="89"/>
      <c r="K46" s="89"/>
      <c r="L46" s="89"/>
      <c r="M46" s="12"/>
    </row>
    <row r="47" spans="9:13" ht="14.25">
      <c r="I47" s="10" t="s">
        <v>334</v>
      </c>
      <c r="J47" s="89">
        <v>0</v>
      </c>
      <c r="K47" s="89">
        <v>1</v>
      </c>
      <c r="L47" s="89">
        <v>2</v>
      </c>
      <c r="M47" s="12">
        <f>F24</f>
        <v>0</v>
      </c>
    </row>
    <row r="48" spans="9:13" ht="14.25">
      <c r="I48" s="10" t="s">
        <v>441</v>
      </c>
      <c r="J48" s="89">
        <v>0</v>
      </c>
      <c r="K48" s="89">
        <v>1</v>
      </c>
      <c r="L48" s="89">
        <v>2</v>
      </c>
      <c r="M48" s="12">
        <f>F26</f>
        <v>0</v>
      </c>
    </row>
    <row r="49" spans="9:13" ht="14.25">
      <c r="I49" s="10" t="s">
        <v>335</v>
      </c>
      <c r="J49" s="89">
        <v>0</v>
      </c>
      <c r="K49" s="89">
        <v>1</v>
      </c>
      <c r="L49" s="89">
        <v>2</v>
      </c>
      <c r="M49" s="12">
        <f>F28</f>
        <v>0</v>
      </c>
    </row>
    <row r="50" spans="9:13" ht="14.25">
      <c r="I50" s="57" t="s">
        <v>336</v>
      </c>
      <c r="J50" s="90">
        <v>0</v>
      </c>
      <c r="K50" s="90">
        <v>1</v>
      </c>
      <c r="L50" s="90">
        <v>2</v>
      </c>
      <c r="M50" s="91">
        <f>F30</f>
        <v>0</v>
      </c>
    </row>
    <row r="51" spans="9:13" ht="14.25">
      <c r="I51" s="22" t="s">
        <v>46</v>
      </c>
      <c r="J51" s="23">
        <f>SUM(J47:J50)</f>
        <v>0</v>
      </c>
      <c r="K51" s="23">
        <f>SUM(K47:K50)</f>
        <v>4</v>
      </c>
      <c r="L51" s="23">
        <f>SUM(L47:L50)</f>
        <v>8</v>
      </c>
      <c r="M51" s="56">
        <f>SUM(M47:M50)</f>
        <v>0</v>
      </c>
    </row>
  </sheetData>
  <sheetProtection password="CDEE" sheet="1"/>
  <mergeCells count="19">
    <mergeCell ref="B4:B5"/>
    <mergeCell ref="C4:E4"/>
    <mergeCell ref="F4:F5"/>
    <mergeCell ref="B8:F8"/>
    <mergeCell ref="B25:F25"/>
    <mergeCell ref="B18:F18"/>
    <mergeCell ref="B17:F17"/>
    <mergeCell ref="B20:F20"/>
    <mergeCell ref="B6:F6"/>
    <mergeCell ref="B11:F11"/>
    <mergeCell ref="I34:M34"/>
    <mergeCell ref="B27:F27"/>
    <mergeCell ref="B29:F29"/>
    <mergeCell ref="B31:F31"/>
    <mergeCell ref="B10:F10"/>
    <mergeCell ref="B23:F23"/>
    <mergeCell ref="B22:F22"/>
    <mergeCell ref="B15:F15"/>
    <mergeCell ref="B13:F13"/>
  </mergeCells>
  <conditionalFormatting sqref="D7 D9 D12 D14 D16 D19 D21 D24 D26 D28 D30">
    <cfRule type="expression" priority="1" dxfId="4" stopIfTrue="1">
      <formula>$F7=1</formula>
    </cfRule>
  </conditionalFormatting>
  <conditionalFormatting sqref="C7 C9 C12 C14 C16 C19 C21 C24 C26 C28 C30">
    <cfRule type="expression" priority="2" dxfId="3" stopIfTrue="1">
      <formula>OR($F7=1,$F7=2,$F7="NA")</formula>
    </cfRule>
  </conditionalFormatting>
  <conditionalFormatting sqref="E7 E9 E12 E14 E16 E19 E21 E24 E26 E28 E30">
    <cfRule type="expression" priority="3" dxfId="2" stopIfTrue="1">
      <formula>$F7=2</formula>
    </cfRule>
  </conditionalFormatting>
  <dataValidations count="1">
    <dataValidation type="whole" allowBlank="1" showInputMessage="1" showErrorMessage="1" errorTitle="Input Error" error="The value entered must be 0 ,1 or 2" sqref="F7 F9 F12 F14 F16 F19 F21 F24 F26 F28 F30">
      <formula1>0</formula1>
      <formula2>2</formula2>
    </dataValidation>
  </dataValidations>
  <printOptions horizontalCentered="1"/>
  <pageMargins left="0.1968503937007874" right="0.1968503937007874" top="0.1968503937007874" bottom="0.1968503937007874" header="0.31496062992125984" footer="0.31496062992125984"/>
  <pageSetup fitToHeight="0" fitToWidth="1" horizontalDpi="600" verticalDpi="600" orientation="landscape" paperSize="9" scale="88" r:id="rId2"/>
  <headerFooter>
    <oddFooter>&amp;C&amp;P of &amp;N</oddFooter>
  </headerFooter>
  <rowBreaks count="1" manualBreakCount="1">
    <brk id="22" max="255" man="1"/>
  </rowBreaks>
  <drawing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B1:M67"/>
  <sheetViews>
    <sheetView showGridLines="0" zoomScale="80" zoomScaleNormal="80" zoomScalePageLayoutView="0" workbookViewId="0" topLeftCell="A1">
      <selection activeCell="B7" sqref="B7"/>
    </sheetView>
  </sheetViews>
  <sheetFormatPr defaultColWidth="9.140625" defaultRowHeight="15"/>
  <cols>
    <col min="1" max="1" width="2.7109375" style="3" customWidth="1"/>
    <col min="2" max="2" width="20.57421875" style="3" customWidth="1"/>
    <col min="3" max="3" width="34.421875" style="3" customWidth="1"/>
    <col min="4" max="4" width="34.140625" style="3" customWidth="1"/>
    <col min="5" max="5" width="57.28125" style="3" bestFit="1" customWidth="1"/>
    <col min="6" max="6" width="16.57421875" style="17" customWidth="1"/>
    <col min="7" max="7" width="9.140625" style="3" customWidth="1"/>
    <col min="8" max="8" width="12.00390625" style="3" customWidth="1"/>
    <col min="9" max="9" width="62.8515625" style="3" customWidth="1"/>
    <col min="10" max="12" width="9.140625" style="3" customWidth="1"/>
    <col min="13" max="13" width="26.00390625" style="3" customWidth="1"/>
    <col min="14" max="16384" width="9.140625" style="3" customWidth="1"/>
  </cols>
  <sheetData>
    <row r="1" spans="2:6" ht="27" customHeight="1">
      <c r="B1" s="1"/>
      <c r="C1" s="1"/>
      <c r="D1" s="76">
        <f>'Cover Page'!C12</f>
        <v>0</v>
      </c>
      <c r="E1" s="39"/>
      <c r="F1" s="77">
        <f>'Cover Page'!C18</f>
        <v>0</v>
      </c>
    </row>
    <row r="2" spans="2:6" ht="27" customHeight="1">
      <c r="B2" s="1"/>
      <c r="C2" s="1"/>
      <c r="D2" s="1"/>
      <c r="E2" s="1"/>
      <c r="F2" s="1"/>
    </row>
    <row r="3" spans="2:6" ht="18" thickBot="1">
      <c r="B3" s="35" t="s">
        <v>217</v>
      </c>
      <c r="F3" s="3"/>
    </row>
    <row r="4" spans="2:6" ht="15" thickBot="1">
      <c r="B4" s="141" t="s">
        <v>80</v>
      </c>
      <c r="C4" s="143" t="s">
        <v>81</v>
      </c>
      <c r="D4" s="143"/>
      <c r="E4" s="143"/>
      <c r="F4" s="144" t="s">
        <v>85</v>
      </c>
    </row>
    <row r="5" spans="2:6" ht="15" thickBot="1">
      <c r="B5" s="142"/>
      <c r="C5" s="33">
        <v>0</v>
      </c>
      <c r="D5" s="34">
        <v>1</v>
      </c>
      <c r="E5" s="43">
        <v>2</v>
      </c>
      <c r="F5" s="145"/>
    </row>
    <row r="6" spans="2:6" ht="15.75" customHeight="1" thickBot="1">
      <c r="B6" s="138" t="s">
        <v>648</v>
      </c>
      <c r="C6" s="139"/>
      <c r="D6" s="139"/>
      <c r="E6" s="139"/>
      <c r="F6" s="140"/>
    </row>
    <row r="7" spans="2:6" ht="86.25">
      <c r="B7" s="36" t="s">
        <v>86</v>
      </c>
      <c r="C7" s="37" t="s">
        <v>581</v>
      </c>
      <c r="D7" s="38" t="s">
        <v>698</v>
      </c>
      <c r="E7" s="38" t="s">
        <v>491</v>
      </c>
      <c r="F7" s="82">
        <v>0</v>
      </c>
    </row>
    <row r="8" spans="2:6" ht="15.75" customHeight="1" thickBot="1">
      <c r="B8" s="132" t="s">
        <v>83</v>
      </c>
      <c r="C8" s="133"/>
      <c r="D8" s="133"/>
      <c r="E8" s="133"/>
      <c r="F8" s="134"/>
    </row>
    <row r="9" spans="2:6" ht="42.75">
      <c r="B9" s="36" t="s">
        <v>87</v>
      </c>
      <c r="C9" s="37" t="s">
        <v>650</v>
      </c>
      <c r="D9" s="38" t="s">
        <v>649</v>
      </c>
      <c r="E9" s="38" t="s">
        <v>246</v>
      </c>
      <c r="F9" s="82">
        <v>0</v>
      </c>
    </row>
    <row r="10" spans="2:6" ht="15.75" customHeight="1" thickBot="1">
      <c r="B10" s="132" t="s">
        <v>83</v>
      </c>
      <c r="C10" s="133"/>
      <c r="D10" s="133"/>
      <c r="E10" s="133"/>
      <c r="F10" s="134"/>
    </row>
    <row r="11" spans="2:6" ht="42.75">
      <c r="B11" s="36" t="s">
        <v>90</v>
      </c>
      <c r="C11" s="37" t="s">
        <v>651</v>
      </c>
      <c r="D11" s="38" t="s">
        <v>91</v>
      </c>
      <c r="E11" s="38" t="s">
        <v>561</v>
      </c>
      <c r="F11" s="82">
        <v>0</v>
      </c>
    </row>
    <row r="12" spans="2:6" ht="15.75" customHeight="1" thickBot="1">
      <c r="B12" s="132" t="s">
        <v>83</v>
      </c>
      <c r="C12" s="133"/>
      <c r="D12" s="133"/>
      <c r="E12" s="133"/>
      <c r="F12" s="134"/>
    </row>
    <row r="13" spans="2:6" ht="42.75">
      <c r="B13" s="36" t="s">
        <v>89</v>
      </c>
      <c r="C13" s="37" t="s">
        <v>88</v>
      </c>
      <c r="D13" s="38" t="s">
        <v>96</v>
      </c>
      <c r="E13" s="38" t="s">
        <v>310</v>
      </c>
      <c r="F13" s="82">
        <v>0</v>
      </c>
    </row>
    <row r="14" spans="2:6" ht="15.75" customHeight="1" thickBot="1">
      <c r="B14" s="132" t="s">
        <v>83</v>
      </c>
      <c r="C14" s="133"/>
      <c r="D14" s="133"/>
      <c r="E14" s="133"/>
      <c r="F14" s="134"/>
    </row>
    <row r="15" spans="2:6" ht="42.75">
      <c r="B15" s="36" t="s">
        <v>92</v>
      </c>
      <c r="C15" s="37" t="s">
        <v>93</v>
      </c>
      <c r="D15" s="38" t="s">
        <v>95</v>
      </c>
      <c r="E15" s="38" t="s">
        <v>94</v>
      </c>
      <c r="F15" s="82">
        <v>0</v>
      </c>
    </row>
    <row r="16" spans="2:6" ht="15.75" customHeight="1" thickBot="1">
      <c r="B16" s="132" t="s">
        <v>83</v>
      </c>
      <c r="C16" s="133"/>
      <c r="D16" s="133"/>
      <c r="E16" s="133"/>
      <c r="F16" s="134"/>
    </row>
    <row r="17" spans="2:6" ht="42.75">
      <c r="B17" s="36" t="s">
        <v>99</v>
      </c>
      <c r="C17" s="37" t="s">
        <v>98</v>
      </c>
      <c r="D17" s="38" t="s">
        <v>97</v>
      </c>
      <c r="E17" s="85" t="s">
        <v>311</v>
      </c>
      <c r="F17" s="82">
        <v>0</v>
      </c>
    </row>
    <row r="18" spans="2:6" ht="15.75" customHeight="1" thickBot="1">
      <c r="B18" s="132" t="s">
        <v>83</v>
      </c>
      <c r="C18" s="133"/>
      <c r="D18" s="133"/>
      <c r="E18" s="133"/>
      <c r="F18" s="134"/>
    </row>
    <row r="19" spans="2:6" ht="15.75" customHeight="1" thickBot="1">
      <c r="B19" s="138" t="s">
        <v>137</v>
      </c>
      <c r="C19" s="146"/>
      <c r="D19" s="146"/>
      <c r="E19" s="146"/>
      <c r="F19" s="147"/>
    </row>
    <row r="20" spans="2:6" ht="28.5">
      <c r="B20" s="36" t="s">
        <v>138</v>
      </c>
      <c r="C20" s="37" t="s">
        <v>139</v>
      </c>
      <c r="D20" s="38" t="s">
        <v>140</v>
      </c>
      <c r="E20" s="38" t="s">
        <v>652</v>
      </c>
      <c r="F20" s="82">
        <v>0</v>
      </c>
    </row>
    <row r="21" spans="2:6" ht="15.75" customHeight="1" thickBot="1">
      <c r="B21" s="132" t="s">
        <v>83</v>
      </c>
      <c r="C21" s="133"/>
      <c r="D21" s="133"/>
      <c r="E21" s="133"/>
      <c r="F21" s="134"/>
    </row>
    <row r="22" spans="2:6" ht="42.75">
      <c r="B22" s="36" t="s">
        <v>141</v>
      </c>
      <c r="C22" s="37" t="s">
        <v>143</v>
      </c>
      <c r="D22" s="38" t="s">
        <v>142</v>
      </c>
      <c r="E22" s="38" t="s">
        <v>312</v>
      </c>
      <c r="F22" s="82">
        <v>0</v>
      </c>
    </row>
    <row r="23" spans="2:6" ht="15.75" customHeight="1" thickBot="1">
      <c r="B23" s="132" t="s">
        <v>83</v>
      </c>
      <c r="C23" s="133"/>
      <c r="D23" s="133"/>
      <c r="E23" s="133"/>
      <c r="F23" s="134"/>
    </row>
    <row r="24" spans="2:6" ht="15.75" customHeight="1" thickBot="1">
      <c r="B24" s="138" t="s">
        <v>186</v>
      </c>
      <c r="C24" s="146"/>
      <c r="D24" s="146"/>
      <c r="E24" s="146"/>
      <c r="F24" s="147"/>
    </row>
    <row r="25" spans="2:6" ht="251.25" customHeight="1">
      <c r="B25" s="36" t="s">
        <v>204</v>
      </c>
      <c r="C25" s="37" t="s">
        <v>469</v>
      </c>
      <c r="D25" s="38" t="s">
        <v>318</v>
      </c>
      <c r="E25" s="38" t="s">
        <v>297</v>
      </c>
      <c r="F25" s="82">
        <v>0</v>
      </c>
    </row>
    <row r="26" spans="2:6" ht="15.75" customHeight="1" thickBot="1">
      <c r="B26" s="132" t="s">
        <v>83</v>
      </c>
      <c r="C26" s="133"/>
      <c r="D26" s="133"/>
      <c r="E26" s="133"/>
      <c r="F26" s="134"/>
    </row>
    <row r="27" spans="2:6" ht="42.75">
      <c r="B27" s="36" t="s">
        <v>181</v>
      </c>
      <c r="C27" s="37" t="s">
        <v>184</v>
      </c>
      <c r="D27" s="38" t="s">
        <v>185</v>
      </c>
      <c r="E27" s="38" t="s">
        <v>313</v>
      </c>
      <c r="F27" s="82">
        <v>0</v>
      </c>
    </row>
    <row r="28" spans="2:6" ht="15.75" customHeight="1" thickBot="1">
      <c r="B28" s="132" t="s">
        <v>83</v>
      </c>
      <c r="C28" s="133"/>
      <c r="D28" s="133"/>
      <c r="E28" s="133"/>
      <c r="F28" s="134"/>
    </row>
    <row r="29" spans="2:6" ht="57">
      <c r="B29" s="36" t="s">
        <v>187</v>
      </c>
      <c r="C29" s="37" t="s">
        <v>188</v>
      </c>
      <c r="D29" s="38" t="s">
        <v>189</v>
      </c>
      <c r="E29" s="38" t="s">
        <v>317</v>
      </c>
      <c r="F29" s="82">
        <v>0</v>
      </c>
    </row>
    <row r="30" spans="2:6" ht="15.75" customHeight="1" thickBot="1">
      <c r="B30" s="132" t="s">
        <v>83</v>
      </c>
      <c r="C30" s="133"/>
      <c r="D30" s="133"/>
      <c r="E30" s="133"/>
      <c r="F30" s="134"/>
    </row>
    <row r="31" spans="2:6" ht="15" thickBot="1">
      <c r="B31" s="138" t="s">
        <v>149</v>
      </c>
      <c r="C31" s="146"/>
      <c r="D31" s="146"/>
      <c r="E31" s="146"/>
      <c r="F31" s="147"/>
    </row>
    <row r="32" spans="2:6" ht="57">
      <c r="B32" s="36" t="s">
        <v>148</v>
      </c>
      <c r="C32" s="37" t="s">
        <v>247</v>
      </c>
      <c r="D32" s="38" t="s">
        <v>248</v>
      </c>
      <c r="E32" s="38" t="s">
        <v>314</v>
      </c>
      <c r="F32" s="82">
        <v>0</v>
      </c>
    </row>
    <row r="33" spans="2:6" ht="15.75" customHeight="1" thickBot="1">
      <c r="B33" s="132" t="s">
        <v>83</v>
      </c>
      <c r="C33" s="133"/>
      <c r="D33" s="133"/>
      <c r="E33" s="133"/>
      <c r="F33" s="134"/>
    </row>
    <row r="34" spans="2:6" ht="42.75">
      <c r="B34" s="36" t="s">
        <v>156</v>
      </c>
      <c r="C34" s="37" t="s">
        <v>157</v>
      </c>
      <c r="D34" s="38" t="s">
        <v>158</v>
      </c>
      <c r="E34" s="38" t="s">
        <v>315</v>
      </c>
      <c r="F34" s="82">
        <v>0</v>
      </c>
    </row>
    <row r="35" spans="2:6" ht="15.75" customHeight="1" thickBot="1">
      <c r="B35" s="132" t="s">
        <v>83</v>
      </c>
      <c r="C35" s="133"/>
      <c r="D35" s="133"/>
      <c r="E35" s="133"/>
      <c r="F35" s="134"/>
    </row>
    <row r="36" spans="2:6" ht="28.5">
      <c r="B36" s="36" t="s">
        <v>190</v>
      </c>
      <c r="C36" s="37" t="s">
        <v>191</v>
      </c>
      <c r="D36" s="38" t="s">
        <v>192</v>
      </c>
      <c r="E36" s="38" t="s">
        <v>316</v>
      </c>
      <c r="F36" s="82">
        <v>0</v>
      </c>
    </row>
    <row r="37" spans="2:6" ht="15.75" customHeight="1" thickBot="1">
      <c r="B37" s="132" t="s">
        <v>83</v>
      </c>
      <c r="C37" s="133"/>
      <c r="D37" s="133"/>
      <c r="E37" s="133"/>
      <c r="F37" s="134"/>
    </row>
    <row r="41" spans="9:13" ht="14.25">
      <c r="I41" s="160" t="s">
        <v>75</v>
      </c>
      <c r="J41" s="161"/>
      <c r="K41" s="161"/>
      <c r="L41" s="161"/>
      <c r="M41" s="162"/>
    </row>
    <row r="42" spans="9:13" ht="14.25">
      <c r="I42" s="57"/>
      <c r="J42" s="95" t="s">
        <v>40</v>
      </c>
      <c r="K42" s="96" t="s">
        <v>41</v>
      </c>
      <c r="L42" s="97" t="s">
        <v>42</v>
      </c>
      <c r="M42" s="98" t="s">
        <v>72</v>
      </c>
    </row>
    <row r="43" spans="9:13" ht="14.25">
      <c r="I43" s="94" t="s">
        <v>64</v>
      </c>
      <c r="J43" s="86"/>
      <c r="K43" s="86"/>
      <c r="L43" s="86"/>
      <c r="M43" s="87" t="s">
        <v>73</v>
      </c>
    </row>
    <row r="44" spans="9:13" ht="14.25">
      <c r="I44" s="10" t="s">
        <v>86</v>
      </c>
      <c r="J44" s="89">
        <v>0</v>
      </c>
      <c r="K44" s="89">
        <v>1</v>
      </c>
      <c r="L44" s="89">
        <v>2</v>
      </c>
      <c r="M44" s="12">
        <f>F7</f>
        <v>0</v>
      </c>
    </row>
    <row r="45" spans="9:13" ht="14.25">
      <c r="I45" s="10" t="s">
        <v>87</v>
      </c>
      <c r="J45" s="89">
        <v>0</v>
      </c>
      <c r="K45" s="89">
        <v>1</v>
      </c>
      <c r="L45" s="89">
        <v>2</v>
      </c>
      <c r="M45" s="12">
        <f>F9</f>
        <v>0</v>
      </c>
    </row>
    <row r="46" spans="9:13" ht="14.25">
      <c r="I46" s="10" t="s">
        <v>90</v>
      </c>
      <c r="J46" s="89">
        <v>0</v>
      </c>
      <c r="K46" s="89">
        <v>1</v>
      </c>
      <c r="L46" s="89">
        <v>2</v>
      </c>
      <c r="M46" s="12">
        <f>F11</f>
        <v>0</v>
      </c>
    </row>
    <row r="47" spans="9:13" ht="14.25">
      <c r="I47" s="10" t="s">
        <v>89</v>
      </c>
      <c r="J47" s="89">
        <v>0</v>
      </c>
      <c r="K47" s="89">
        <v>1</v>
      </c>
      <c r="L47" s="89">
        <v>2</v>
      </c>
      <c r="M47" s="12">
        <f>F13</f>
        <v>0</v>
      </c>
    </row>
    <row r="48" spans="9:13" ht="14.25">
      <c r="I48" s="10" t="s">
        <v>92</v>
      </c>
      <c r="J48" s="89">
        <v>0</v>
      </c>
      <c r="K48" s="89">
        <v>1</v>
      </c>
      <c r="L48" s="89">
        <v>2</v>
      </c>
      <c r="M48" s="12">
        <f>F15</f>
        <v>0</v>
      </c>
    </row>
    <row r="49" spans="9:13" ht="14.25">
      <c r="I49" s="57" t="s">
        <v>99</v>
      </c>
      <c r="J49" s="90">
        <v>0</v>
      </c>
      <c r="K49" s="90">
        <v>1</v>
      </c>
      <c r="L49" s="90">
        <v>2</v>
      </c>
      <c r="M49" s="91">
        <f>F17</f>
        <v>0</v>
      </c>
    </row>
    <row r="50" spans="9:13" ht="14.25">
      <c r="I50" s="22" t="s">
        <v>46</v>
      </c>
      <c r="J50" s="23">
        <f>SUM(J44:J49)</f>
        <v>0</v>
      </c>
      <c r="K50" s="23">
        <f>SUM(K44:K49)</f>
        <v>6</v>
      </c>
      <c r="L50" s="23">
        <f>SUM(L44:L49)</f>
        <v>12</v>
      </c>
      <c r="M50" s="56">
        <f>SUM(M44:M49)</f>
        <v>0</v>
      </c>
    </row>
    <row r="51" spans="9:13" ht="14.25">
      <c r="I51" s="14"/>
      <c r="J51" s="18"/>
      <c r="K51" s="18"/>
      <c r="L51" s="18"/>
      <c r="M51" s="19"/>
    </row>
    <row r="52" spans="9:13" ht="14.25">
      <c r="I52" s="55" t="s">
        <v>65</v>
      </c>
      <c r="J52" s="89"/>
      <c r="K52" s="89"/>
      <c r="L52" s="89"/>
      <c r="M52" s="12"/>
    </row>
    <row r="53" spans="9:13" ht="14.25">
      <c r="I53" s="10" t="s">
        <v>138</v>
      </c>
      <c r="J53" s="89">
        <v>0</v>
      </c>
      <c r="K53" s="89">
        <v>1</v>
      </c>
      <c r="L53" s="89">
        <v>2</v>
      </c>
      <c r="M53" s="12">
        <f>F20</f>
        <v>0</v>
      </c>
    </row>
    <row r="54" spans="9:13" ht="14.25">
      <c r="I54" s="57" t="s">
        <v>141</v>
      </c>
      <c r="J54" s="90">
        <v>0</v>
      </c>
      <c r="K54" s="90">
        <v>1</v>
      </c>
      <c r="L54" s="90">
        <v>2</v>
      </c>
      <c r="M54" s="91">
        <f>F22</f>
        <v>0</v>
      </c>
    </row>
    <row r="55" spans="9:13" ht="14.25">
      <c r="I55" s="22" t="s">
        <v>46</v>
      </c>
      <c r="J55" s="23">
        <f>SUM(J53:J54)</f>
        <v>0</v>
      </c>
      <c r="K55" s="23">
        <f>SUM(K53:K54)</f>
        <v>2</v>
      </c>
      <c r="L55" s="23">
        <f>SUM(L53:L54)</f>
        <v>4</v>
      </c>
      <c r="M55" s="56">
        <f>SUM(M53:M54)</f>
        <v>0</v>
      </c>
    </row>
    <row r="56" spans="9:13" ht="14.25">
      <c r="I56" s="14"/>
      <c r="J56" s="18"/>
      <c r="K56" s="18"/>
      <c r="L56" s="18"/>
      <c r="M56" s="19"/>
    </row>
    <row r="57" spans="9:13" ht="14.25">
      <c r="I57" s="55" t="s">
        <v>66</v>
      </c>
      <c r="J57" s="89"/>
      <c r="K57" s="89"/>
      <c r="L57" s="89"/>
      <c r="M57" s="12"/>
    </row>
    <row r="58" spans="9:13" ht="14.25">
      <c r="I58" s="10" t="s">
        <v>204</v>
      </c>
      <c r="J58" s="89">
        <v>0</v>
      </c>
      <c r="K58" s="89">
        <v>1</v>
      </c>
      <c r="L58" s="89">
        <v>2</v>
      </c>
      <c r="M58" s="12">
        <f>F25</f>
        <v>0</v>
      </c>
    </row>
    <row r="59" spans="9:13" ht="14.25">
      <c r="I59" s="10" t="s">
        <v>181</v>
      </c>
      <c r="J59" s="89">
        <v>0</v>
      </c>
      <c r="K59" s="89">
        <v>1</v>
      </c>
      <c r="L59" s="89">
        <v>2</v>
      </c>
      <c r="M59" s="12">
        <f>F27</f>
        <v>0</v>
      </c>
    </row>
    <row r="60" spans="9:13" ht="14.25">
      <c r="I60" s="57" t="s">
        <v>187</v>
      </c>
      <c r="J60" s="90">
        <v>0</v>
      </c>
      <c r="K60" s="90">
        <v>1</v>
      </c>
      <c r="L60" s="90">
        <v>2</v>
      </c>
      <c r="M60" s="91">
        <f>F29</f>
        <v>0</v>
      </c>
    </row>
    <row r="61" spans="9:13" ht="14.25">
      <c r="I61" s="22" t="s">
        <v>46</v>
      </c>
      <c r="J61" s="23">
        <f>SUM(J58:J60)</f>
        <v>0</v>
      </c>
      <c r="K61" s="23">
        <f>SUM(K58:K60)</f>
        <v>3</v>
      </c>
      <c r="L61" s="23">
        <f>SUM(L58:L60)</f>
        <v>6</v>
      </c>
      <c r="M61" s="56">
        <f>SUM(M58:M60)</f>
        <v>0</v>
      </c>
    </row>
    <row r="62" spans="9:13" ht="14.25">
      <c r="I62" s="14"/>
      <c r="J62" s="18"/>
      <c r="K62" s="18"/>
      <c r="L62" s="18"/>
      <c r="M62" s="19"/>
    </row>
    <row r="63" spans="9:13" ht="14.25">
      <c r="I63" s="55" t="s">
        <v>67</v>
      </c>
      <c r="J63" s="89"/>
      <c r="K63" s="89"/>
      <c r="L63" s="89"/>
      <c r="M63" s="12"/>
    </row>
    <row r="64" spans="9:13" ht="14.25">
      <c r="I64" s="10" t="s">
        <v>148</v>
      </c>
      <c r="J64" s="89">
        <v>0</v>
      </c>
      <c r="K64" s="89">
        <v>1</v>
      </c>
      <c r="L64" s="89">
        <v>2</v>
      </c>
      <c r="M64" s="12">
        <f>F32</f>
        <v>0</v>
      </c>
    </row>
    <row r="65" spans="9:13" ht="14.25">
      <c r="I65" s="10" t="s">
        <v>156</v>
      </c>
      <c r="J65" s="89">
        <v>0</v>
      </c>
      <c r="K65" s="89">
        <v>1</v>
      </c>
      <c r="L65" s="89">
        <v>2</v>
      </c>
      <c r="M65" s="12">
        <f>F34</f>
        <v>0</v>
      </c>
    </row>
    <row r="66" spans="9:13" ht="14.25">
      <c r="I66" s="57" t="s">
        <v>191</v>
      </c>
      <c r="J66" s="90">
        <v>0</v>
      </c>
      <c r="K66" s="90">
        <v>1</v>
      </c>
      <c r="L66" s="90">
        <v>2</v>
      </c>
      <c r="M66" s="91">
        <f>F36</f>
        <v>0</v>
      </c>
    </row>
    <row r="67" spans="9:13" ht="14.25">
      <c r="I67" s="22" t="s">
        <v>46</v>
      </c>
      <c r="J67" s="23">
        <f>SUM(J64:J66)</f>
        <v>0</v>
      </c>
      <c r="K67" s="23">
        <f>SUM(K64:K66)</f>
        <v>3</v>
      </c>
      <c r="L67" s="23">
        <f>SUM(L64:L66)</f>
        <v>6</v>
      </c>
      <c r="M67" s="56">
        <f>SUM(M64:M66)</f>
        <v>0</v>
      </c>
    </row>
  </sheetData>
  <sheetProtection password="CDEE" sheet="1"/>
  <mergeCells count="22">
    <mergeCell ref="B33:F33"/>
    <mergeCell ref="B35:F35"/>
    <mergeCell ref="B24:F24"/>
    <mergeCell ref="B26:F26"/>
    <mergeCell ref="B28:F28"/>
    <mergeCell ref="B31:F31"/>
    <mergeCell ref="I41:M41"/>
    <mergeCell ref="B21:F21"/>
    <mergeCell ref="B37:F37"/>
    <mergeCell ref="B10:F10"/>
    <mergeCell ref="B18:F18"/>
    <mergeCell ref="B16:F16"/>
    <mergeCell ref="B14:F14"/>
    <mergeCell ref="B12:F12"/>
    <mergeCell ref="B19:F19"/>
    <mergeCell ref="B30:F30"/>
    <mergeCell ref="B4:B5"/>
    <mergeCell ref="C4:E4"/>
    <mergeCell ref="F4:F5"/>
    <mergeCell ref="B8:F8"/>
    <mergeCell ref="B6:F6"/>
    <mergeCell ref="B23:F23"/>
  </mergeCells>
  <conditionalFormatting sqref="D7 D9 D11 D13 D15 D17 D20 D22 D25 D27 D29 D32 D34 D36">
    <cfRule type="expression" priority="1" dxfId="4" stopIfTrue="1">
      <formula>$F7=1</formula>
    </cfRule>
  </conditionalFormatting>
  <conditionalFormatting sqref="C7 C9 C11 C13 C15 C17 C20 C22 C25 C27 C29 C32 C34 C36">
    <cfRule type="expression" priority="2" dxfId="3" stopIfTrue="1">
      <formula>OR($F7=1,$F7=2,$F7="NA")</formula>
    </cfRule>
  </conditionalFormatting>
  <conditionalFormatting sqref="E7 E9 E11 E13 E15 E17 E20 E22 E25 E27 E29 E32 E34 E36">
    <cfRule type="expression" priority="3" dxfId="2" stopIfTrue="1">
      <formula>$F7=2</formula>
    </cfRule>
  </conditionalFormatting>
  <dataValidations count="1">
    <dataValidation type="whole" allowBlank="1" showInputMessage="1" showErrorMessage="1" errorTitle="Input Error" error="The value entered must be 0 ,1 or 2" sqref="F7 F9 F11 F13 F15 F17 F20 F22 F25 F27 F29 F32 F34 F36">
      <formula1>0</formula1>
      <formula2>2</formula2>
    </dataValidation>
  </dataValidations>
  <printOptions horizontalCentered="1"/>
  <pageMargins left="0.1968503937007874" right="0.1968503937007874" top="0.1968503937007874" bottom="0.1968503937007874" header="0.31496062992125984" footer="0.31496062992125984"/>
  <pageSetup fitToHeight="0" fitToWidth="1" horizontalDpi="600" verticalDpi="600" orientation="landscape" paperSize="9" scale="88" r:id="rId2"/>
  <headerFooter>
    <oddFooter>&amp;C&amp;P of &amp;N</oddFooter>
  </headerFooter>
  <rowBreaks count="2" manualBreakCount="2">
    <brk id="18" max="255" man="1"/>
    <brk id="30" max="255" man="1"/>
  </rowBreaks>
  <drawing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B1:M114"/>
  <sheetViews>
    <sheetView showGridLines="0" zoomScale="80" zoomScaleNormal="80" zoomScalePageLayoutView="0" workbookViewId="0" topLeftCell="A1">
      <selection activeCell="I111" sqref="I111"/>
    </sheetView>
  </sheetViews>
  <sheetFormatPr defaultColWidth="9.140625" defaultRowHeight="15"/>
  <cols>
    <col min="1" max="1" width="2.7109375" style="3" customWidth="1"/>
    <col min="2" max="2" width="20.57421875" style="3" customWidth="1"/>
    <col min="3" max="3" width="34.421875" style="3" customWidth="1"/>
    <col min="4" max="4" width="34.140625" style="3" customWidth="1"/>
    <col min="5" max="5" width="57.28125" style="3" bestFit="1" customWidth="1"/>
    <col min="6" max="6" width="16.57421875" style="17" customWidth="1"/>
    <col min="7" max="7" width="9.140625" style="3" customWidth="1"/>
    <col min="8" max="8" width="12.00390625" style="3" customWidth="1"/>
    <col min="9" max="9" width="62.8515625" style="3" customWidth="1"/>
    <col min="10" max="12" width="9.140625" style="3" customWidth="1"/>
    <col min="13" max="13" width="25.7109375" style="3" customWidth="1"/>
    <col min="14" max="16384" width="9.140625" style="3" customWidth="1"/>
  </cols>
  <sheetData>
    <row r="1" spans="2:6" ht="27" customHeight="1">
      <c r="B1" s="1"/>
      <c r="C1" s="1"/>
      <c r="D1" s="76">
        <f>'Cover Page'!C12</f>
        <v>0</v>
      </c>
      <c r="E1" s="39"/>
      <c r="F1" s="77">
        <f>'Cover Page'!C18</f>
        <v>0</v>
      </c>
    </row>
    <row r="2" spans="2:6" ht="27" customHeight="1">
      <c r="B2" s="1"/>
      <c r="C2" s="1"/>
      <c r="D2" s="1"/>
      <c r="E2" s="1"/>
      <c r="F2" s="1"/>
    </row>
    <row r="3" spans="2:6" ht="18" thickBot="1">
      <c r="B3" s="35" t="s">
        <v>462</v>
      </c>
      <c r="F3" s="3"/>
    </row>
    <row r="4" spans="2:6" ht="15" thickBot="1">
      <c r="B4" s="141" t="s">
        <v>80</v>
      </c>
      <c r="C4" s="143" t="s">
        <v>81</v>
      </c>
      <c r="D4" s="143"/>
      <c r="E4" s="143"/>
      <c r="F4" s="144" t="s">
        <v>85</v>
      </c>
    </row>
    <row r="5" spans="2:6" ht="15" thickBot="1">
      <c r="B5" s="142"/>
      <c r="C5" s="33">
        <v>0</v>
      </c>
      <c r="D5" s="34">
        <v>1</v>
      </c>
      <c r="E5" s="43">
        <v>2</v>
      </c>
      <c r="F5" s="145"/>
    </row>
    <row r="6" spans="2:6" ht="15.75" customHeight="1" thickBot="1">
      <c r="B6" s="138" t="s">
        <v>326</v>
      </c>
      <c r="C6" s="139"/>
      <c r="D6" s="139"/>
      <c r="E6" s="139"/>
      <c r="F6" s="140"/>
    </row>
    <row r="7" spans="2:6" ht="42.75">
      <c r="B7" s="36" t="s">
        <v>445</v>
      </c>
      <c r="C7" s="37" t="s">
        <v>528</v>
      </c>
      <c r="D7" s="38" t="s">
        <v>529</v>
      </c>
      <c r="E7" s="38" t="s">
        <v>530</v>
      </c>
      <c r="F7" s="82">
        <v>0</v>
      </c>
    </row>
    <row r="8" spans="2:6" ht="17.25" customHeight="1" thickBot="1">
      <c r="B8" s="132" t="s">
        <v>83</v>
      </c>
      <c r="C8" s="133"/>
      <c r="D8" s="133"/>
      <c r="E8" s="133"/>
      <c r="F8" s="134"/>
    </row>
    <row r="9" spans="2:6" ht="42.75">
      <c r="B9" s="36" t="s">
        <v>328</v>
      </c>
      <c r="C9" s="37" t="s">
        <v>588</v>
      </c>
      <c r="D9" s="38" t="s">
        <v>446</v>
      </c>
      <c r="E9" s="38" t="s">
        <v>447</v>
      </c>
      <c r="F9" s="82">
        <v>0</v>
      </c>
    </row>
    <row r="10" spans="2:6" ht="15.75" customHeight="1" thickBot="1">
      <c r="B10" s="132" t="s">
        <v>83</v>
      </c>
      <c r="C10" s="133"/>
      <c r="D10" s="133"/>
      <c r="E10" s="133"/>
      <c r="F10" s="134"/>
    </row>
    <row r="11" spans="2:6" ht="28.5">
      <c r="B11" s="36" t="s">
        <v>589</v>
      </c>
      <c r="C11" s="37" t="s">
        <v>591</v>
      </c>
      <c r="D11" s="38" t="s">
        <v>446</v>
      </c>
      <c r="E11" s="38" t="s">
        <v>590</v>
      </c>
      <c r="F11" s="82">
        <v>0</v>
      </c>
    </row>
    <row r="12" spans="2:6" ht="15.75" customHeight="1" thickBot="1">
      <c r="B12" s="132" t="s">
        <v>83</v>
      </c>
      <c r="C12" s="133"/>
      <c r="D12" s="133"/>
      <c r="E12" s="133"/>
      <c r="F12" s="134"/>
    </row>
    <row r="13" spans="2:6" ht="28.5">
      <c r="B13" s="36" t="s">
        <v>329</v>
      </c>
      <c r="C13" s="37" t="s">
        <v>330</v>
      </c>
      <c r="D13" s="38" t="s">
        <v>331</v>
      </c>
      <c r="E13" s="38" t="s">
        <v>685</v>
      </c>
      <c r="F13" s="82">
        <v>0</v>
      </c>
    </row>
    <row r="14" spans="2:6" ht="15.75" customHeight="1" thickBot="1">
      <c r="B14" s="132" t="s">
        <v>83</v>
      </c>
      <c r="C14" s="133"/>
      <c r="D14" s="133"/>
      <c r="E14" s="133"/>
      <c r="F14" s="134"/>
    </row>
    <row r="15" spans="2:6" ht="15" thickBot="1">
      <c r="B15" s="138" t="s">
        <v>272</v>
      </c>
      <c r="C15" s="139"/>
      <c r="D15" s="139"/>
      <c r="E15" s="139"/>
      <c r="F15" s="140"/>
    </row>
    <row r="16" spans="2:6" ht="267.75" customHeight="1">
      <c r="B16" s="36" t="s">
        <v>272</v>
      </c>
      <c r="C16" s="37" t="s">
        <v>273</v>
      </c>
      <c r="D16" s="38" t="s">
        <v>653</v>
      </c>
      <c r="E16" s="38" t="s">
        <v>448</v>
      </c>
      <c r="F16" s="82">
        <v>0</v>
      </c>
    </row>
    <row r="17" spans="2:6" ht="17.25" customHeight="1" thickBot="1">
      <c r="B17" s="132" t="s">
        <v>83</v>
      </c>
      <c r="C17" s="133"/>
      <c r="D17" s="133"/>
      <c r="E17" s="133"/>
      <c r="F17" s="134"/>
    </row>
    <row r="18" spans="2:6" ht="15.75" customHeight="1" thickBot="1">
      <c r="B18" s="138" t="s">
        <v>249</v>
      </c>
      <c r="C18" s="139"/>
      <c r="D18" s="139"/>
      <c r="E18" s="139"/>
      <c r="F18" s="140"/>
    </row>
    <row r="19" spans="2:6" ht="185.25" customHeight="1">
      <c r="B19" s="36" t="s">
        <v>254</v>
      </c>
      <c r="C19" s="37" t="s">
        <v>470</v>
      </c>
      <c r="D19" s="38" t="s">
        <v>568</v>
      </c>
      <c r="E19" s="38" t="s">
        <v>471</v>
      </c>
      <c r="F19" s="82">
        <v>0</v>
      </c>
    </row>
    <row r="20" spans="2:6" ht="15.75" customHeight="1" thickBot="1">
      <c r="B20" s="132" t="s">
        <v>83</v>
      </c>
      <c r="C20" s="133"/>
      <c r="D20" s="133"/>
      <c r="E20" s="133"/>
      <c r="F20" s="134"/>
    </row>
    <row r="21" spans="2:6" ht="86.25">
      <c r="B21" s="36" t="s">
        <v>255</v>
      </c>
      <c r="C21" s="37" t="s">
        <v>257</v>
      </c>
      <c r="D21" s="38" t="s">
        <v>256</v>
      </c>
      <c r="E21" s="38" t="s">
        <v>449</v>
      </c>
      <c r="F21" s="82">
        <v>0</v>
      </c>
    </row>
    <row r="22" spans="2:6" ht="17.25" customHeight="1" thickBot="1">
      <c r="B22" s="132" t="s">
        <v>83</v>
      </c>
      <c r="C22" s="133"/>
      <c r="D22" s="133"/>
      <c r="E22" s="133"/>
      <c r="F22" s="134"/>
    </row>
    <row r="23" spans="2:6" ht="72">
      <c r="B23" s="36" t="s">
        <v>251</v>
      </c>
      <c r="C23" s="37" t="s">
        <v>450</v>
      </c>
      <c r="D23" s="38" t="s">
        <v>472</v>
      </c>
      <c r="E23" s="38" t="s">
        <v>304</v>
      </c>
      <c r="F23" s="82">
        <v>0</v>
      </c>
    </row>
    <row r="24" spans="2:6" ht="17.25" customHeight="1" thickBot="1">
      <c r="B24" s="132" t="s">
        <v>83</v>
      </c>
      <c r="C24" s="133"/>
      <c r="D24" s="133"/>
      <c r="E24" s="133"/>
      <c r="F24" s="134"/>
    </row>
    <row r="25" spans="2:6" ht="168" customHeight="1">
      <c r="B25" s="36" t="s">
        <v>321</v>
      </c>
      <c r="C25" s="37" t="s">
        <v>592</v>
      </c>
      <c r="D25" s="38" t="s">
        <v>593</v>
      </c>
      <c r="E25" s="38" t="s">
        <v>604</v>
      </c>
      <c r="F25" s="82">
        <v>0</v>
      </c>
    </row>
    <row r="26" spans="2:6" ht="15.75" customHeight="1" thickBot="1">
      <c r="B26" s="132" t="s">
        <v>83</v>
      </c>
      <c r="C26" s="133"/>
      <c r="D26" s="133"/>
      <c r="E26" s="133"/>
      <c r="F26" s="134"/>
    </row>
    <row r="27" spans="2:6" ht="72">
      <c r="B27" s="36" t="s">
        <v>250</v>
      </c>
      <c r="C27" s="37" t="s">
        <v>451</v>
      </c>
      <c r="D27" s="38" t="s">
        <v>452</v>
      </c>
      <c r="E27" s="38" t="s">
        <v>594</v>
      </c>
      <c r="F27" s="82">
        <v>0</v>
      </c>
    </row>
    <row r="28" spans="2:6" ht="15.75" customHeight="1" thickBot="1">
      <c r="B28" s="132" t="s">
        <v>83</v>
      </c>
      <c r="C28" s="133"/>
      <c r="D28" s="133"/>
      <c r="E28" s="133"/>
      <c r="F28" s="134"/>
    </row>
    <row r="29" spans="2:6" ht="183.75" customHeight="1">
      <c r="B29" s="36" t="s">
        <v>258</v>
      </c>
      <c r="C29" s="37" t="s">
        <v>473</v>
      </c>
      <c r="D29" s="38" t="s">
        <v>453</v>
      </c>
      <c r="E29" s="38" t="s">
        <v>454</v>
      </c>
      <c r="F29" s="82">
        <v>0</v>
      </c>
    </row>
    <row r="30" spans="2:6" ht="15.75" customHeight="1" thickBot="1">
      <c r="B30" s="132" t="s">
        <v>83</v>
      </c>
      <c r="C30" s="133"/>
      <c r="D30" s="133"/>
      <c r="E30" s="133"/>
      <c r="F30" s="134"/>
    </row>
    <row r="31" spans="2:6" ht="181.5" customHeight="1">
      <c r="B31" s="36" t="s">
        <v>319</v>
      </c>
      <c r="C31" s="37" t="s">
        <v>320</v>
      </c>
      <c r="D31" s="58"/>
      <c r="E31" s="38" t="s">
        <v>595</v>
      </c>
      <c r="F31" s="82">
        <v>0</v>
      </c>
    </row>
    <row r="32" spans="2:6" ht="15.75" customHeight="1" thickBot="1">
      <c r="B32" s="132" t="s">
        <v>83</v>
      </c>
      <c r="C32" s="133"/>
      <c r="D32" s="133"/>
      <c r="E32" s="133"/>
      <c r="F32" s="134"/>
    </row>
    <row r="33" spans="2:6" ht="15" thickBot="1">
      <c r="B33" s="138" t="s">
        <v>253</v>
      </c>
      <c r="C33" s="139"/>
      <c r="D33" s="139"/>
      <c r="E33" s="139"/>
      <c r="F33" s="140"/>
    </row>
    <row r="34" spans="2:6" ht="72">
      <c r="B34" s="36" t="s">
        <v>259</v>
      </c>
      <c r="C34" s="37" t="s">
        <v>596</v>
      </c>
      <c r="D34" s="38" t="s">
        <v>597</v>
      </c>
      <c r="E34" s="38" t="s">
        <v>600</v>
      </c>
      <c r="F34" s="82">
        <v>0</v>
      </c>
    </row>
    <row r="35" spans="2:6" ht="15.75" customHeight="1" thickBot="1">
      <c r="B35" s="132" t="s">
        <v>83</v>
      </c>
      <c r="C35" s="133"/>
      <c r="D35" s="133"/>
      <c r="E35" s="133"/>
      <c r="F35" s="134"/>
    </row>
    <row r="36" spans="2:6" ht="72">
      <c r="B36" s="36" t="s">
        <v>479</v>
      </c>
      <c r="C36" s="37" t="s">
        <v>480</v>
      </c>
      <c r="D36" s="38" t="s">
        <v>268</v>
      </c>
      <c r="E36" s="38" t="s">
        <v>455</v>
      </c>
      <c r="F36" s="82">
        <v>0</v>
      </c>
    </row>
    <row r="37" spans="2:6" ht="15.75" customHeight="1" thickBot="1">
      <c r="B37" s="132" t="s">
        <v>83</v>
      </c>
      <c r="C37" s="133"/>
      <c r="D37" s="133"/>
      <c r="E37" s="133"/>
      <c r="F37" s="134"/>
    </row>
    <row r="38" spans="2:6" ht="183.75" customHeight="1">
      <c r="B38" s="36" t="s">
        <v>260</v>
      </c>
      <c r="C38" s="37" t="s">
        <v>598</v>
      </c>
      <c r="D38" s="58"/>
      <c r="E38" s="38" t="s">
        <v>599</v>
      </c>
      <c r="F38" s="82">
        <v>0</v>
      </c>
    </row>
    <row r="39" spans="2:6" ht="15.75" customHeight="1" thickBot="1">
      <c r="B39" s="132" t="s">
        <v>83</v>
      </c>
      <c r="C39" s="133"/>
      <c r="D39" s="133"/>
      <c r="E39" s="133"/>
      <c r="F39" s="134"/>
    </row>
    <row r="40" spans="2:6" ht="66.75" customHeight="1">
      <c r="B40" s="36" t="s">
        <v>261</v>
      </c>
      <c r="C40" s="37" t="s">
        <v>269</v>
      </c>
      <c r="D40" s="38" t="s">
        <v>531</v>
      </c>
      <c r="E40" s="38" t="s">
        <v>559</v>
      </c>
      <c r="F40" s="82">
        <v>0</v>
      </c>
    </row>
    <row r="41" spans="2:6" ht="17.25" customHeight="1" thickBot="1">
      <c r="B41" s="132" t="s">
        <v>83</v>
      </c>
      <c r="C41" s="133"/>
      <c r="D41" s="133"/>
      <c r="E41" s="133"/>
      <c r="F41" s="134"/>
    </row>
    <row r="42" spans="2:6" ht="303" customHeight="1">
      <c r="B42" s="36" t="s">
        <v>270</v>
      </c>
      <c r="C42" s="37" t="s">
        <v>456</v>
      </c>
      <c r="D42" s="38" t="s">
        <v>457</v>
      </c>
      <c r="E42" s="38" t="s">
        <v>458</v>
      </c>
      <c r="F42" s="82">
        <v>0</v>
      </c>
    </row>
    <row r="43" spans="2:6" ht="17.25" customHeight="1" thickBot="1">
      <c r="B43" s="132" t="s">
        <v>83</v>
      </c>
      <c r="C43" s="133"/>
      <c r="D43" s="133"/>
      <c r="E43" s="133"/>
      <c r="F43" s="134"/>
    </row>
    <row r="44" spans="2:6" ht="279.75" customHeight="1">
      <c r="B44" s="36" t="s">
        <v>459</v>
      </c>
      <c r="C44" s="37" t="s">
        <v>460</v>
      </c>
      <c r="D44" s="38" t="s">
        <v>532</v>
      </c>
      <c r="E44" s="38" t="s">
        <v>461</v>
      </c>
      <c r="F44" s="82">
        <v>0</v>
      </c>
    </row>
    <row r="45" spans="2:6" ht="17.25" customHeight="1" thickBot="1">
      <c r="B45" s="132" t="s">
        <v>83</v>
      </c>
      <c r="C45" s="133"/>
      <c r="D45" s="133"/>
      <c r="E45" s="133"/>
      <c r="F45" s="134"/>
    </row>
    <row r="46" spans="2:6" ht="72">
      <c r="B46" s="36" t="s">
        <v>262</v>
      </c>
      <c r="C46" s="37" t="s">
        <v>325</v>
      </c>
      <c r="D46" s="58"/>
      <c r="E46" s="38" t="s">
        <v>264</v>
      </c>
      <c r="F46" s="82">
        <v>0</v>
      </c>
    </row>
    <row r="47" spans="2:6" ht="17.25" customHeight="1" thickBot="1">
      <c r="B47" s="132" t="s">
        <v>83</v>
      </c>
      <c r="C47" s="133"/>
      <c r="D47" s="133"/>
      <c r="E47" s="133"/>
      <c r="F47" s="134"/>
    </row>
    <row r="48" spans="2:6" ht="150.75" customHeight="1">
      <c r="B48" s="36" t="s">
        <v>263</v>
      </c>
      <c r="C48" s="37" t="s">
        <v>481</v>
      </c>
      <c r="D48" s="38" t="s">
        <v>265</v>
      </c>
      <c r="E48" s="38" t="s">
        <v>601</v>
      </c>
      <c r="F48" s="82">
        <v>0</v>
      </c>
    </row>
    <row r="49" spans="2:6" ht="17.25" customHeight="1" thickBot="1">
      <c r="B49" s="132" t="s">
        <v>83</v>
      </c>
      <c r="C49" s="133"/>
      <c r="D49" s="133"/>
      <c r="E49" s="133"/>
      <c r="F49" s="134"/>
    </row>
    <row r="50" spans="2:6" ht="76.5" customHeight="1">
      <c r="B50" s="36" t="s">
        <v>602</v>
      </c>
      <c r="C50" s="37" t="s">
        <v>267</v>
      </c>
      <c r="D50" s="38" t="s">
        <v>266</v>
      </c>
      <c r="E50" s="38" t="s">
        <v>603</v>
      </c>
      <c r="F50" s="82">
        <v>0</v>
      </c>
    </row>
    <row r="51" spans="2:6" ht="17.25" customHeight="1" thickBot="1">
      <c r="B51" s="132" t="s">
        <v>83</v>
      </c>
      <c r="C51" s="133"/>
      <c r="D51" s="133"/>
      <c r="E51" s="133"/>
      <c r="F51" s="134"/>
    </row>
    <row r="52" spans="2:6" ht="15" thickBot="1">
      <c r="B52" s="138" t="s">
        <v>177</v>
      </c>
      <c r="C52" s="139"/>
      <c r="D52" s="139"/>
      <c r="E52" s="139"/>
      <c r="F52" s="140"/>
    </row>
    <row r="53" spans="2:6" ht="42.75">
      <c r="B53" s="36" t="s">
        <v>203</v>
      </c>
      <c r="C53" s="37" t="s">
        <v>305</v>
      </c>
      <c r="D53" s="38" t="s">
        <v>306</v>
      </c>
      <c r="E53" s="38" t="s">
        <v>307</v>
      </c>
      <c r="F53" s="82">
        <v>0</v>
      </c>
    </row>
    <row r="54" spans="2:6" ht="17.25" customHeight="1" thickBot="1">
      <c r="B54" s="132" t="s">
        <v>83</v>
      </c>
      <c r="C54" s="133"/>
      <c r="D54" s="133"/>
      <c r="E54" s="133"/>
      <c r="F54" s="134"/>
    </row>
    <row r="55" spans="2:6" ht="71.25" customHeight="1">
      <c r="B55" s="36" t="s">
        <v>274</v>
      </c>
      <c r="C55" s="37" t="s">
        <v>275</v>
      </c>
      <c r="D55" s="38" t="s">
        <v>276</v>
      </c>
      <c r="E55" s="38" t="s">
        <v>686</v>
      </c>
      <c r="F55" s="82">
        <v>0</v>
      </c>
    </row>
    <row r="56" spans="2:6" ht="17.25" customHeight="1" thickBot="1">
      <c r="B56" s="132" t="s">
        <v>83</v>
      </c>
      <c r="C56" s="133"/>
      <c r="D56" s="133"/>
      <c r="E56" s="133"/>
      <c r="F56" s="134"/>
    </row>
    <row r="57" spans="2:6" ht="42.75">
      <c r="B57" s="36" t="s">
        <v>322</v>
      </c>
      <c r="C57" s="37" t="s">
        <v>323</v>
      </c>
      <c r="D57" s="38" t="s">
        <v>324</v>
      </c>
      <c r="E57" s="38" t="s">
        <v>687</v>
      </c>
      <c r="F57" s="82">
        <v>0</v>
      </c>
    </row>
    <row r="58" spans="2:6" ht="17.25" customHeight="1" thickBot="1">
      <c r="B58" s="132" t="s">
        <v>83</v>
      </c>
      <c r="C58" s="133"/>
      <c r="D58" s="133"/>
      <c r="E58" s="133"/>
      <c r="F58" s="134"/>
    </row>
    <row r="59" spans="2:6" ht="57">
      <c r="B59" s="36" t="s">
        <v>290</v>
      </c>
      <c r="C59" s="37" t="s">
        <v>474</v>
      </c>
      <c r="D59" s="38" t="s">
        <v>291</v>
      </c>
      <c r="E59" s="38" t="s">
        <v>475</v>
      </c>
      <c r="F59" s="82">
        <v>0</v>
      </c>
    </row>
    <row r="60" spans="2:6" ht="17.25" customHeight="1" thickBot="1">
      <c r="B60" s="132" t="s">
        <v>83</v>
      </c>
      <c r="C60" s="133"/>
      <c r="D60" s="133"/>
      <c r="E60" s="133"/>
      <c r="F60" s="134"/>
    </row>
    <row r="61" spans="2:6" ht="15" thickBot="1">
      <c r="B61" s="138" t="s">
        <v>271</v>
      </c>
      <c r="C61" s="139"/>
      <c r="D61" s="139"/>
      <c r="E61" s="139"/>
      <c r="F61" s="140"/>
    </row>
    <row r="62" spans="2:6" ht="152.25" customHeight="1">
      <c r="B62" s="36" t="s">
        <v>224</v>
      </c>
      <c r="C62" s="37" t="s">
        <v>252</v>
      </c>
      <c r="D62" s="38" t="s">
        <v>476</v>
      </c>
      <c r="E62" s="38" t="s">
        <v>308</v>
      </c>
      <c r="F62" s="82">
        <v>0</v>
      </c>
    </row>
    <row r="63" spans="2:6" ht="17.25" customHeight="1" thickBot="1">
      <c r="B63" s="132" t="s">
        <v>83</v>
      </c>
      <c r="C63" s="133"/>
      <c r="D63" s="133"/>
      <c r="E63" s="133"/>
      <c r="F63" s="134"/>
    </row>
    <row r="64" spans="2:6" ht="270" customHeight="1">
      <c r="B64" s="36" t="s">
        <v>477</v>
      </c>
      <c r="C64" s="37" t="s">
        <v>533</v>
      </c>
      <c r="D64" s="38" t="s">
        <v>534</v>
      </c>
      <c r="E64" s="38" t="s">
        <v>478</v>
      </c>
      <c r="F64" s="82">
        <v>0</v>
      </c>
    </row>
    <row r="65" spans="2:6" ht="17.25" customHeight="1" thickBot="1">
      <c r="B65" s="132" t="s">
        <v>83</v>
      </c>
      <c r="C65" s="133"/>
      <c r="D65" s="133"/>
      <c r="E65" s="133"/>
      <c r="F65" s="134"/>
    </row>
    <row r="66" spans="2:6" ht="57">
      <c r="B66" s="36" t="s">
        <v>546</v>
      </c>
      <c r="C66" s="37" t="s">
        <v>548</v>
      </c>
      <c r="D66" s="38" t="s">
        <v>549</v>
      </c>
      <c r="E66" s="38" t="s">
        <v>547</v>
      </c>
      <c r="F66" s="82">
        <v>0</v>
      </c>
    </row>
    <row r="67" spans="2:6" ht="17.25" customHeight="1" thickBot="1">
      <c r="B67" s="132" t="s">
        <v>83</v>
      </c>
      <c r="C67" s="133"/>
      <c r="D67" s="133"/>
      <c r="E67" s="133"/>
      <c r="F67" s="134"/>
    </row>
    <row r="71" spans="9:13" ht="14.25">
      <c r="I71" s="160" t="s">
        <v>75</v>
      </c>
      <c r="J71" s="161"/>
      <c r="K71" s="161"/>
      <c r="L71" s="161"/>
      <c r="M71" s="162"/>
    </row>
    <row r="72" spans="9:13" ht="14.25">
      <c r="I72" s="57"/>
      <c r="J72" s="95" t="s">
        <v>40</v>
      </c>
      <c r="K72" s="96" t="s">
        <v>41</v>
      </c>
      <c r="L72" s="97" t="s">
        <v>42</v>
      </c>
      <c r="M72" s="98" t="s">
        <v>72</v>
      </c>
    </row>
    <row r="73" spans="9:13" ht="14.25">
      <c r="I73" s="94" t="s">
        <v>68</v>
      </c>
      <c r="J73" s="86"/>
      <c r="K73" s="86"/>
      <c r="L73" s="86"/>
      <c r="M73" s="87" t="s">
        <v>73</v>
      </c>
    </row>
    <row r="74" spans="9:13" ht="14.25">
      <c r="I74" s="10" t="s">
        <v>445</v>
      </c>
      <c r="J74" s="89">
        <v>0</v>
      </c>
      <c r="K74" s="89">
        <v>1</v>
      </c>
      <c r="L74" s="89">
        <v>2</v>
      </c>
      <c r="M74" s="12">
        <f>F7</f>
        <v>0</v>
      </c>
    </row>
    <row r="75" spans="9:13" ht="14.25">
      <c r="I75" s="10" t="s">
        <v>328</v>
      </c>
      <c r="J75" s="89">
        <v>0</v>
      </c>
      <c r="K75" s="89">
        <v>1</v>
      </c>
      <c r="L75" s="89">
        <v>2</v>
      </c>
      <c r="M75" s="12">
        <f>F9</f>
        <v>0</v>
      </c>
    </row>
    <row r="76" spans="9:13" ht="14.25">
      <c r="I76" s="10" t="s">
        <v>589</v>
      </c>
      <c r="J76" s="89">
        <v>0</v>
      </c>
      <c r="K76" s="89">
        <v>1</v>
      </c>
      <c r="L76" s="89">
        <v>2</v>
      </c>
      <c r="M76" s="12">
        <f>F11</f>
        <v>0</v>
      </c>
    </row>
    <row r="77" spans="9:13" ht="14.25">
      <c r="I77" s="10" t="s">
        <v>329</v>
      </c>
      <c r="J77" s="89">
        <v>0</v>
      </c>
      <c r="K77" s="89">
        <v>1</v>
      </c>
      <c r="L77" s="89">
        <v>2</v>
      </c>
      <c r="M77" s="12">
        <f>F13</f>
        <v>0</v>
      </c>
    </row>
    <row r="78" spans="9:13" ht="14.25">
      <c r="I78" s="57" t="s">
        <v>272</v>
      </c>
      <c r="J78" s="90">
        <v>0</v>
      </c>
      <c r="K78" s="90">
        <v>1</v>
      </c>
      <c r="L78" s="90">
        <v>2</v>
      </c>
      <c r="M78" s="91">
        <f>F16</f>
        <v>0</v>
      </c>
    </row>
    <row r="79" spans="9:13" ht="14.25">
      <c r="I79" s="22" t="s">
        <v>46</v>
      </c>
      <c r="J79" s="23">
        <f>SUM(J74:J78)</f>
        <v>0</v>
      </c>
      <c r="K79" s="23">
        <f>SUM(K74:K78)</f>
        <v>5</v>
      </c>
      <c r="L79" s="23">
        <f>SUM(L74:L78)</f>
        <v>10</v>
      </c>
      <c r="M79" s="56">
        <f>SUM(M74:M78)</f>
        <v>0</v>
      </c>
    </row>
    <row r="80" spans="9:13" ht="14.25">
      <c r="I80" s="94"/>
      <c r="J80" s="18"/>
      <c r="K80" s="18"/>
      <c r="L80" s="18"/>
      <c r="M80" s="19"/>
    </row>
    <row r="81" spans="9:13" ht="14.25">
      <c r="I81" s="55" t="s">
        <v>69</v>
      </c>
      <c r="J81" s="89"/>
      <c r="K81" s="89"/>
      <c r="L81" s="89"/>
      <c r="M81" s="12"/>
    </row>
    <row r="82" spans="9:13" ht="14.25">
      <c r="I82" s="10" t="s">
        <v>254</v>
      </c>
      <c r="J82" s="89">
        <v>0</v>
      </c>
      <c r="K82" s="89">
        <v>1</v>
      </c>
      <c r="L82" s="89">
        <v>2</v>
      </c>
      <c r="M82" s="12">
        <f>F19</f>
        <v>0</v>
      </c>
    </row>
    <row r="83" spans="9:13" ht="14.25">
      <c r="I83" s="10" t="s">
        <v>255</v>
      </c>
      <c r="J83" s="89">
        <v>0</v>
      </c>
      <c r="K83" s="89">
        <v>1</v>
      </c>
      <c r="L83" s="89">
        <v>2</v>
      </c>
      <c r="M83" s="12">
        <f>F21</f>
        <v>0</v>
      </c>
    </row>
    <row r="84" spans="9:13" ht="14.25">
      <c r="I84" s="10" t="s">
        <v>251</v>
      </c>
      <c r="J84" s="89">
        <v>0</v>
      </c>
      <c r="K84" s="89">
        <v>1</v>
      </c>
      <c r="L84" s="89">
        <v>2</v>
      </c>
      <c r="M84" s="12">
        <f>F23</f>
        <v>0</v>
      </c>
    </row>
    <row r="85" spans="9:13" ht="14.25">
      <c r="I85" s="10" t="s">
        <v>321</v>
      </c>
      <c r="J85" s="89">
        <v>0</v>
      </c>
      <c r="K85" s="89">
        <v>1</v>
      </c>
      <c r="L85" s="89">
        <v>2</v>
      </c>
      <c r="M85" s="12">
        <f>F25</f>
        <v>0</v>
      </c>
    </row>
    <row r="86" spans="9:13" ht="14.25">
      <c r="I86" s="10" t="s">
        <v>250</v>
      </c>
      <c r="J86" s="89">
        <v>0</v>
      </c>
      <c r="K86" s="89">
        <v>1</v>
      </c>
      <c r="L86" s="89">
        <v>2</v>
      </c>
      <c r="M86" s="12">
        <f>F27</f>
        <v>0</v>
      </c>
    </row>
    <row r="87" spans="9:13" ht="14.25">
      <c r="I87" s="10" t="s">
        <v>258</v>
      </c>
      <c r="J87" s="89">
        <v>0</v>
      </c>
      <c r="K87" s="89">
        <v>1</v>
      </c>
      <c r="L87" s="89">
        <v>2</v>
      </c>
      <c r="M87" s="12">
        <f>F29</f>
        <v>0</v>
      </c>
    </row>
    <row r="88" spans="9:13" ht="14.25">
      <c r="I88" s="57" t="s">
        <v>319</v>
      </c>
      <c r="J88" s="90">
        <v>0</v>
      </c>
      <c r="K88" s="90">
        <v>1</v>
      </c>
      <c r="L88" s="90">
        <v>2</v>
      </c>
      <c r="M88" s="91">
        <f>F31</f>
        <v>0</v>
      </c>
    </row>
    <row r="89" spans="9:13" ht="14.25">
      <c r="I89" s="22" t="s">
        <v>46</v>
      </c>
      <c r="J89" s="23">
        <f>SUM(J82:J88)</f>
        <v>0</v>
      </c>
      <c r="K89" s="23">
        <f>SUM(K82:K88)</f>
        <v>7</v>
      </c>
      <c r="L89" s="23">
        <f>SUM(L82:L88)</f>
        <v>14</v>
      </c>
      <c r="M89" s="56">
        <f>SUM(M82:M88)</f>
        <v>0</v>
      </c>
    </row>
    <row r="90" spans="9:13" ht="14.25">
      <c r="I90" s="14"/>
      <c r="J90" s="18"/>
      <c r="K90" s="18"/>
      <c r="L90" s="18"/>
      <c r="M90" s="19"/>
    </row>
    <row r="91" spans="9:13" ht="14.25">
      <c r="I91" s="55" t="s">
        <v>70</v>
      </c>
      <c r="J91" s="89"/>
      <c r="K91" s="89"/>
      <c r="L91" s="89"/>
      <c r="M91" s="12"/>
    </row>
    <row r="92" spans="9:13" ht="14.25">
      <c r="I92" s="10" t="s">
        <v>259</v>
      </c>
      <c r="J92" s="89">
        <v>0</v>
      </c>
      <c r="K92" s="89">
        <v>1</v>
      </c>
      <c r="L92" s="89">
        <v>2</v>
      </c>
      <c r="M92" s="12">
        <f>F34</f>
        <v>0</v>
      </c>
    </row>
    <row r="93" spans="9:13" ht="33" customHeight="1">
      <c r="I93" s="16" t="s">
        <v>479</v>
      </c>
      <c r="J93" s="89">
        <v>0</v>
      </c>
      <c r="K93" s="89">
        <v>1</v>
      </c>
      <c r="L93" s="89">
        <v>2</v>
      </c>
      <c r="M93" s="12">
        <f>F36</f>
        <v>0</v>
      </c>
    </row>
    <row r="94" spans="9:13" ht="14.25">
      <c r="I94" s="10" t="s">
        <v>260</v>
      </c>
      <c r="J94" s="89">
        <v>0</v>
      </c>
      <c r="K94" s="89">
        <v>1</v>
      </c>
      <c r="L94" s="89">
        <v>2</v>
      </c>
      <c r="M94" s="12">
        <f>F38</f>
        <v>0</v>
      </c>
    </row>
    <row r="95" spans="9:13" ht="14.25">
      <c r="I95" s="10" t="s">
        <v>261</v>
      </c>
      <c r="J95" s="89">
        <v>0</v>
      </c>
      <c r="K95" s="89">
        <v>1</v>
      </c>
      <c r="L95" s="89">
        <v>2</v>
      </c>
      <c r="M95" s="12">
        <f>F40</f>
        <v>0</v>
      </c>
    </row>
    <row r="96" spans="9:13" ht="14.25">
      <c r="I96" s="10" t="s">
        <v>270</v>
      </c>
      <c r="J96" s="89">
        <v>0</v>
      </c>
      <c r="K96" s="89">
        <v>1</v>
      </c>
      <c r="L96" s="89">
        <v>2</v>
      </c>
      <c r="M96" s="12">
        <f>F42</f>
        <v>0</v>
      </c>
    </row>
    <row r="97" spans="9:13" ht="14.25">
      <c r="I97" s="10" t="s">
        <v>459</v>
      </c>
      <c r="J97" s="89">
        <v>0</v>
      </c>
      <c r="K97" s="89">
        <v>1</v>
      </c>
      <c r="L97" s="89">
        <v>2</v>
      </c>
      <c r="M97" s="12">
        <f>F44</f>
        <v>0</v>
      </c>
    </row>
    <row r="98" spans="9:13" ht="14.25">
      <c r="I98" s="10" t="s">
        <v>262</v>
      </c>
      <c r="J98" s="89">
        <v>0</v>
      </c>
      <c r="K98" s="89">
        <v>1</v>
      </c>
      <c r="L98" s="89">
        <v>2</v>
      </c>
      <c r="M98" s="12">
        <f>F46</f>
        <v>0</v>
      </c>
    </row>
    <row r="99" spans="9:13" ht="14.25">
      <c r="I99" s="10" t="s">
        <v>263</v>
      </c>
      <c r="J99" s="89">
        <v>0</v>
      </c>
      <c r="K99" s="89">
        <v>1</v>
      </c>
      <c r="L99" s="89">
        <v>2</v>
      </c>
      <c r="M99" s="12">
        <f>F48</f>
        <v>0</v>
      </c>
    </row>
    <row r="100" spans="9:13" ht="14.25">
      <c r="I100" s="57" t="s">
        <v>602</v>
      </c>
      <c r="J100" s="90">
        <v>0</v>
      </c>
      <c r="K100" s="90">
        <v>1</v>
      </c>
      <c r="L100" s="90">
        <v>2</v>
      </c>
      <c r="M100" s="91">
        <f>F50</f>
        <v>0</v>
      </c>
    </row>
    <row r="101" spans="9:13" ht="14.25">
      <c r="I101" s="22" t="s">
        <v>46</v>
      </c>
      <c r="J101" s="23">
        <f>SUM(J92:J100)</f>
        <v>0</v>
      </c>
      <c r="K101" s="23">
        <f>SUM(K92:K100)</f>
        <v>9</v>
      </c>
      <c r="L101" s="23">
        <f>SUM(L92:L100)</f>
        <v>18</v>
      </c>
      <c r="M101" s="56">
        <f>SUM(M92:M100)</f>
        <v>0</v>
      </c>
    </row>
    <row r="102" spans="9:13" ht="14.25">
      <c r="I102" s="14"/>
      <c r="J102" s="18"/>
      <c r="K102" s="18"/>
      <c r="L102" s="18"/>
      <c r="M102" s="19"/>
    </row>
    <row r="103" spans="9:13" ht="14.25">
      <c r="I103" s="55" t="s">
        <v>71</v>
      </c>
      <c r="J103" s="89"/>
      <c r="K103" s="89"/>
      <c r="L103" s="89"/>
      <c r="M103" s="12"/>
    </row>
    <row r="104" spans="9:13" ht="14.25">
      <c r="I104" s="10" t="s">
        <v>203</v>
      </c>
      <c r="J104" s="89">
        <v>0</v>
      </c>
      <c r="K104" s="89">
        <v>1</v>
      </c>
      <c r="L104" s="89">
        <v>2</v>
      </c>
      <c r="M104" s="12">
        <f>F53</f>
        <v>0</v>
      </c>
    </row>
    <row r="105" spans="9:13" ht="14.25">
      <c r="I105" s="16" t="s">
        <v>274</v>
      </c>
      <c r="J105" s="89">
        <v>0</v>
      </c>
      <c r="K105" s="89">
        <v>1</v>
      </c>
      <c r="L105" s="89">
        <v>2</v>
      </c>
      <c r="M105" s="12">
        <f>F55</f>
        <v>0</v>
      </c>
    </row>
    <row r="106" spans="9:13" ht="14.25">
      <c r="I106" s="10" t="s">
        <v>322</v>
      </c>
      <c r="J106" s="89">
        <v>0</v>
      </c>
      <c r="K106" s="89">
        <v>1</v>
      </c>
      <c r="L106" s="89">
        <v>2</v>
      </c>
      <c r="M106" s="12">
        <f>F57</f>
        <v>0</v>
      </c>
    </row>
    <row r="107" spans="9:13" ht="14.25">
      <c r="I107" s="57" t="s">
        <v>290</v>
      </c>
      <c r="J107" s="90">
        <v>0</v>
      </c>
      <c r="K107" s="90">
        <v>1</v>
      </c>
      <c r="L107" s="90">
        <v>2</v>
      </c>
      <c r="M107" s="91">
        <f>F59</f>
        <v>0</v>
      </c>
    </row>
    <row r="108" spans="9:13" ht="14.25">
      <c r="I108" s="22" t="s">
        <v>46</v>
      </c>
      <c r="J108" s="23">
        <f>SUM(J103:J107)</f>
        <v>0</v>
      </c>
      <c r="K108" s="23">
        <f>SUM(K103:K107)</f>
        <v>4</v>
      </c>
      <c r="L108" s="23">
        <f>SUM(L103:L107)</f>
        <v>8</v>
      </c>
      <c r="M108" s="56">
        <f>SUM(M104:M107)</f>
        <v>0</v>
      </c>
    </row>
    <row r="109" spans="9:13" ht="14.25">
      <c r="I109" s="14"/>
      <c r="J109" s="18"/>
      <c r="K109" s="18"/>
      <c r="L109" s="18"/>
      <c r="M109" s="19"/>
    </row>
    <row r="110" spans="9:13" ht="14.25">
      <c r="I110" s="13" t="s">
        <v>689</v>
      </c>
      <c r="J110" s="89"/>
      <c r="K110" s="89"/>
      <c r="L110" s="89"/>
      <c r="M110" s="12"/>
    </row>
    <row r="111" spans="9:13" ht="14.25">
      <c r="I111" s="10" t="s">
        <v>224</v>
      </c>
      <c r="J111" s="89">
        <v>0</v>
      </c>
      <c r="K111" s="89">
        <v>1</v>
      </c>
      <c r="L111" s="89">
        <v>2</v>
      </c>
      <c r="M111" s="12">
        <f>F62</f>
        <v>0</v>
      </c>
    </row>
    <row r="112" spans="9:13" ht="14.25">
      <c r="I112" s="16" t="s">
        <v>477</v>
      </c>
      <c r="J112" s="89">
        <v>0</v>
      </c>
      <c r="K112" s="89">
        <v>1</v>
      </c>
      <c r="L112" s="89">
        <v>2</v>
      </c>
      <c r="M112" s="12">
        <f>F64</f>
        <v>0</v>
      </c>
    </row>
    <row r="113" spans="9:13" ht="14.25">
      <c r="I113" s="57" t="s">
        <v>546</v>
      </c>
      <c r="J113" s="90">
        <v>0</v>
      </c>
      <c r="K113" s="90">
        <v>1</v>
      </c>
      <c r="L113" s="90">
        <v>2</v>
      </c>
      <c r="M113" s="91">
        <f>F66</f>
        <v>0</v>
      </c>
    </row>
    <row r="114" spans="9:13" ht="14.25">
      <c r="I114" s="22" t="s">
        <v>46</v>
      </c>
      <c r="J114" s="23">
        <f>SUM(J110:J113)</f>
        <v>0</v>
      </c>
      <c r="K114" s="23">
        <f>SUM(K110:K113)</f>
        <v>3</v>
      </c>
      <c r="L114" s="23">
        <f>SUM(L110:L113)</f>
        <v>6</v>
      </c>
      <c r="M114" s="56">
        <f>SUM(M111:M113)</f>
        <v>0</v>
      </c>
    </row>
  </sheetData>
  <sheetProtection password="CDEE" sheet="1"/>
  <mergeCells count="38">
    <mergeCell ref="B54:F54"/>
    <mergeCell ref="B65:F65"/>
    <mergeCell ref="B58:F58"/>
    <mergeCell ref="B41:F41"/>
    <mergeCell ref="B60:F60"/>
    <mergeCell ref="B61:F61"/>
    <mergeCell ref="B45:F45"/>
    <mergeCell ref="B43:F43"/>
    <mergeCell ref="B56:F56"/>
    <mergeCell ref="B47:F47"/>
    <mergeCell ref="B49:F49"/>
    <mergeCell ref="B26:F26"/>
    <mergeCell ref="B28:F28"/>
    <mergeCell ref="B30:F30"/>
    <mergeCell ref="B32:F32"/>
    <mergeCell ref="B52:F52"/>
    <mergeCell ref="B33:F33"/>
    <mergeCell ref="B39:F39"/>
    <mergeCell ref="B12:F12"/>
    <mergeCell ref="I71:M71"/>
    <mergeCell ref="B67:F67"/>
    <mergeCell ref="B14:F14"/>
    <mergeCell ref="B18:F18"/>
    <mergeCell ref="B20:F20"/>
    <mergeCell ref="B63:F63"/>
    <mergeCell ref="B51:F51"/>
    <mergeCell ref="B35:F35"/>
    <mergeCell ref="B37:F37"/>
    <mergeCell ref="B4:B5"/>
    <mergeCell ref="C4:E4"/>
    <mergeCell ref="F4:F5"/>
    <mergeCell ref="B6:F6"/>
    <mergeCell ref="B24:F24"/>
    <mergeCell ref="B8:F8"/>
    <mergeCell ref="B15:F15"/>
    <mergeCell ref="B17:F17"/>
    <mergeCell ref="B22:F22"/>
    <mergeCell ref="B10:F10"/>
  </mergeCells>
  <conditionalFormatting sqref="D7 D9 D11 D13 D16 D19 D21 D23 D25 D27 D29 D31 D34 D36 D38 D40 D42 D44 D46 D48 D50 D53 D55 D57 D59 D62 D64 D66">
    <cfRule type="expression" priority="1" dxfId="4" stopIfTrue="1">
      <formula>$F7=1</formula>
    </cfRule>
  </conditionalFormatting>
  <conditionalFormatting sqref="C7 C9 C11 C13 C16 C19 C21 C23 C25 C27 C29 C31 C34 C36 C38 C40 C42 C44 C46 C48 C50 C53 C55 C57 C59 C62 C64 C66">
    <cfRule type="expression" priority="2" dxfId="3" stopIfTrue="1">
      <formula>OR($F7=1,$F7=2,$F7="NA")</formula>
    </cfRule>
  </conditionalFormatting>
  <conditionalFormatting sqref="E7 E9 E11 E13 E16 E19 E21 E23 E25 E27 E29 E31 E34 E36 E38 E40 E42 E44 E46 E48 E50 E53 E55 E57 E59 E62 E64 E66">
    <cfRule type="expression" priority="3" dxfId="2" stopIfTrue="1">
      <formula>$F7=2</formula>
    </cfRule>
  </conditionalFormatting>
  <dataValidations count="1">
    <dataValidation type="whole" allowBlank="1" showInputMessage="1" showErrorMessage="1" errorTitle="Input Error" error="The value entered must be 0 ,1 or 2" sqref="F7 F9 F11 F13 F16 F19 F21 F23 F25 F27 F29 F31 F34 F36 F38 F40 F42 F44 F46 F48 F50 F53 F55 F57 F59 F62 F64 F66">
      <formula1>0</formula1>
      <formula2>2</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0" r:id="rId2"/>
  <headerFooter>
    <oddFooter>&amp;C&amp;P of &amp;N</oddFooter>
  </headerFooter>
  <rowBreaks count="6" manualBreakCount="6">
    <brk id="14" max="255" man="1"/>
    <brk id="20" max="255" man="1"/>
    <brk id="28" max="255" man="1"/>
    <brk id="37" max="255" man="1"/>
    <brk id="49" max="255" man="1"/>
    <brk id="101" min="8"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igibson</dc:creator>
  <cp:keywords/>
  <dc:description/>
  <cp:lastModifiedBy>Paul Pounsford</cp:lastModifiedBy>
  <cp:lastPrinted>2011-03-31T10:48:36Z</cp:lastPrinted>
  <dcterms:created xsi:type="dcterms:W3CDTF">2010-06-09T11:14:32Z</dcterms:created>
  <dcterms:modified xsi:type="dcterms:W3CDTF">2022-12-02T12:01:10Z</dcterms:modified>
  <cp:category/>
  <cp:version/>
  <cp:contentType/>
  <cp:contentStatus/>
</cp:coreProperties>
</file>